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5af0177949ca74/Asiakirjat/Bridgeliitto/SBL Maksut/99 Kilpailutilitys/"/>
    </mc:Choice>
  </mc:AlternateContent>
  <xr:revisionPtr revIDLastSave="38" documentId="8_{7A079F6A-60EE-4DC9-9C75-454720E9E2B2}" xr6:coauthVersionLast="47" xr6:coauthVersionMax="47" xr10:uidLastSave="{A0C012F3-3B26-4663-A787-C00AB0F6F3F6}"/>
  <bookViews>
    <workbookView xWindow="5715" yWindow="0" windowWidth="36795" windowHeight="23280" xr2:uid="{603E5AD0-D71C-4901-8021-B8A4246242B1}"/>
  </bookViews>
  <sheets>
    <sheet name="Kilpailutilitys1" sheetId="1" r:id="rId1"/>
    <sheet name="Kilpailutilitys2" sheetId="3" r:id="rId2"/>
    <sheet name="Kilpailutilitys3" sheetId="4" r:id="rId3"/>
    <sheet name="Kilpailutilitys4" sheetId="5" r:id="rId4"/>
    <sheet name="Kilpailutilitys5" sheetId="6" r:id="rId5"/>
    <sheet name="Yhteenveto" sheetId="7" r:id="rId6"/>
    <sheet name="Data" sheetId="2" r:id="rId7"/>
  </sheets>
  <definedNames>
    <definedName name="_xlnm._FilterDatabase" localSheetId="6" hidden="1">Data!$A$1:$J$1</definedName>
    <definedName name="_xlnm.Print_Area" localSheetId="0">Kilpailutilitys1!$A$1:$E$32</definedName>
    <definedName name="_xlnm.Print_Area" localSheetId="1">Kilpailutilitys2!$A$1:$E$32</definedName>
    <definedName name="_xlnm.Print_Area" localSheetId="2">Kilpailutilitys3!$A$1:$E$32</definedName>
    <definedName name="_xlnm.Print_Area" localSheetId="3">Kilpailutilitys4!$A$1:$E$32</definedName>
    <definedName name="_xlnm.Print_Area" localSheetId="4">Kilpailutilitys5!$A$1:$E$32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 l="1"/>
  <c r="D21" i="5"/>
  <c r="D21" i="4"/>
  <c r="D21" i="3"/>
  <c r="E32" i="5"/>
  <c r="E32" i="4"/>
  <c r="E31" i="6"/>
  <c r="E32" i="6" s="1"/>
  <c r="E31" i="5"/>
  <c r="E31" i="4"/>
  <c r="E31" i="3"/>
  <c r="C32" i="1"/>
  <c r="D32" i="1"/>
  <c r="E31" i="1"/>
  <c r="B18" i="7" a="1"/>
  <c r="B58" i="7" a="1"/>
  <c r="B98" i="7" a="1"/>
  <c r="B38" i="7" a="1"/>
  <c r="B78" i="7" a="1"/>
  <c r="B98" i="7" l="1"/>
  <c r="B78" i="7"/>
  <c r="B58" i="7"/>
  <c r="B38" i="7"/>
  <c r="B18" i="7"/>
  <c r="G1" i="7"/>
  <c r="E8" i="7"/>
  <c r="E7" i="7"/>
  <c r="E6" i="7"/>
  <c r="E5" i="7"/>
  <c r="E4" i="7"/>
  <c r="B75" i="7" a="1"/>
  <c r="B63" i="7" a="1"/>
  <c r="B55" i="7" a="1"/>
  <c r="A5" i="7" a="1"/>
  <c r="R7" i="7" a="1"/>
  <c r="A65" i="7" a="1"/>
  <c r="B43" i="7" a="1"/>
  <c r="B83" i="7" a="1"/>
  <c r="A45" i="7" a="1"/>
  <c r="A7" i="7" a="1"/>
  <c r="B85" i="7" a="1"/>
  <c r="B16" i="7" a="1"/>
  <c r="B23" i="7" a="1"/>
  <c r="A43" i="7" a="1"/>
  <c r="A23" i="7" a="1"/>
  <c r="R5" i="7" a="1"/>
  <c r="A27" i="7" a="1"/>
  <c r="A85" i="7" a="1"/>
  <c r="R4" i="7" a="1"/>
  <c r="B15" i="7" a="1"/>
  <c r="B5" i="7" a="1"/>
  <c r="R8" i="7" a="1"/>
  <c r="B95" i="7" a="1"/>
  <c r="B25" i="7" a="1"/>
  <c r="B67" i="7" a="1"/>
  <c r="B27" i="7" a="1"/>
  <c r="A47" i="7" a="1"/>
  <c r="B65" i="7" a="1"/>
  <c r="A63" i="7" a="1"/>
  <c r="B87" i="7" a="1"/>
  <c r="B3" i="7" a="1"/>
  <c r="A25" i="7" a="1"/>
  <c r="A3" i="7" a="1"/>
  <c r="R6" i="7" a="1"/>
  <c r="B45" i="7" a="1"/>
  <c r="A87" i="7" a="1"/>
  <c r="B35" i="7" a="1"/>
  <c r="A67" i="7" a="1"/>
  <c r="B47" i="7" a="1"/>
  <c r="A83" i="7" a="1"/>
  <c r="B36" i="7" a="1"/>
  <c r="B7" i="7" a="1"/>
  <c r="R7" i="7" l="1"/>
  <c r="R6" i="7"/>
  <c r="R8" i="7"/>
  <c r="R5" i="7"/>
  <c r="R4" i="7"/>
  <c r="B87" i="7"/>
  <c r="I8" i="7" s="1"/>
  <c r="B47" i="7"/>
  <c r="I6" i="7" s="1"/>
  <c r="A87" i="7"/>
  <c r="A67" i="7"/>
  <c r="H7" i="7" s="1"/>
  <c r="A83" i="7"/>
  <c r="A99" i="7" s="1"/>
  <c r="A65" i="7"/>
  <c r="B63" i="7"/>
  <c r="F7" i="7" s="1"/>
  <c r="B43" i="7"/>
  <c r="B55" i="7"/>
  <c r="A85" i="7"/>
  <c r="B83" i="7"/>
  <c r="F8" i="7" s="1"/>
  <c r="B65" i="7"/>
  <c r="G7" i="7" s="1"/>
  <c r="A47" i="7"/>
  <c r="H6" i="7" s="1"/>
  <c r="B95" i="7"/>
  <c r="B45" i="7"/>
  <c r="G6" i="7" s="1"/>
  <c r="A45" i="7"/>
  <c r="B75" i="7"/>
  <c r="B85" i="7"/>
  <c r="G8" i="7" s="1"/>
  <c r="B67" i="7"/>
  <c r="I7" i="7" s="1"/>
  <c r="A63" i="7"/>
  <c r="A79" i="7" s="1"/>
  <c r="A43" i="7"/>
  <c r="A59" i="7" s="1"/>
  <c r="B25" i="7"/>
  <c r="G5" i="7" s="1"/>
  <c r="B27" i="7"/>
  <c r="I5" i="7" s="1"/>
  <c r="A27" i="7"/>
  <c r="H5" i="7" s="1"/>
  <c r="B35" i="7"/>
  <c r="A23" i="7"/>
  <c r="A39" i="7" s="1"/>
  <c r="B36" i="7"/>
  <c r="B23" i="7"/>
  <c r="F5" i="7" s="1"/>
  <c r="A25" i="7"/>
  <c r="B16" i="7"/>
  <c r="B15" i="7"/>
  <c r="B7" i="7"/>
  <c r="I4" i="7" s="1"/>
  <c r="A7" i="7"/>
  <c r="H4" i="7" s="1"/>
  <c r="B5" i="7"/>
  <c r="G4" i="7" s="1"/>
  <c r="A5" i="7"/>
  <c r="E1" i="7" s="1"/>
  <c r="F14" i="7" s="1"/>
  <c r="B3" i="7"/>
  <c r="F4" i="7" s="1"/>
  <c r="A3" i="7"/>
  <c r="D32" i="6"/>
  <c r="C32" i="6"/>
  <c r="E28" i="6"/>
  <c r="E27" i="6"/>
  <c r="E26" i="6"/>
  <c r="E25" i="6"/>
  <c r="E24" i="6"/>
  <c r="E23" i="6"/>
  <c r="E22" i="6"/>
  <c r="E19" i="6"/>
  <c r="E18" i="6"/>
  <c r="C16" i="6"/>
  <c r="E16" i="6" s="1"/>
  <c r="C15" i="6"/>
  <c r="E15" i="6" s="1"/>
  <c r="E12" i="6"/>
  <c r="D11" i="6"/>
  <c r="E11" i="6" s="1"/>
  <c r="E10" i="6"/>
  <c r="D10" i="6"/>
  <c r="D32" i="5"/>
  <c r="C32" i="5"/>
  <c r="E28" i="5"/>
  <c r="E27" i="5"/>
  <c r="E26" i="5"/>
  <c r="E25" i="5"/>
  <c r="E24" i="5"/>
  <c r="E23" i="5"/>
  <c r="E22" i="5"/>
  <c r="E19" i="5"/>
  <c r="E18" i="5"/>
  <c r="C16" i="5"/>
  <c r="E16" i="5" s="1"/>
  <c r="C15" i="5"/>
  <c r="E15" i="5" s="1"/>
  <c r="E12" i="5"/>
  <c r="D11" i="5"/>
  <c r="E11" i="5" s="1"/>
  <c r="D10" i="5"/>
  <c r="E10" i="5" s="1"/>
  <c r="D32" i="4"/>
  <c r="C32" i="4"/>
  <c r="E28" i="4"/>
  <c r="E27" i="4"/>
  <c r="E26" i="4"/>
  <c r="E25" i="4"/>
  <c r="E24" i="4"/>
  <c r="E23" i="4"/>
  <c r="E22" i="4"/>
  <c r="E19" i="4"/>
  <c r="E18" i="4"/>
  <c r="E16" i="4"/>
  <c r="E15" i="4"/>
  <c r="E12" i="4"/>
  <c r="D11" i="4"/>
  <c r="E11" i="4" s="1"/>
  <c r="D10" i="4"/>
  <c r="E10" i="4" s="1"/>
  <c r="D32" i="3"/>
  <c r="C32" i="3"/>
  <c r="E28" i="3"/>
  <c r="E27" i="3"/>
  <c r="E26" i="3"/>
  <c r="E25" i="3"/>
  <c r="E24" i="3"/>
  <c r="E23" i="3"/>
  <c r="E22" i="3"/>
  <c r="E16" i="3"/>
  <c r="E15" i="3"/>
  <c r="E12" i="3"/>
  <c r="D11" i="3"/>
  <c r="E11" i="3" s="1"/>
  <c r="D10" i="3"/>
  <c r="E10" i="3" s="1"/>
  <c r="E22" i="1"/>
  <c r="E23" i="1"/>
  <c r="E24" i="1"/>
  <c r="B29" i="7" a="1"/>
  <c r="B97" i="7" a="1"/>
  <c r="B89" i="7" a="1"/>
  <c r="B49" i="7" a="1"/>
  <c r="B52" i="7" a="1"/>
  <c r="B93" i="7" a="1"/>
  <c r="B92" i="7" a="1"/>
  <c r="B37" i="7" a="1"/>
  <c r="B33" i="7" a="1"/>
  <c r="B69" i="7" a="1"/>
  <c r="B53" i="7" a="1"/>
  <c r="B77" i="7" a="1"/>
  <c r="B94" i="7" a="1"/>
  <c r="B74" i="7" a="1"/>
  <c r="B34" i="7" a="1"/>
  <c r="B56" i="7" a="1"/>
  <c r="B54" i="7" a="1"/>
  <c r="B73" i="7" a="1"/>
  <c r="B96" i="7" a="1"/>
  <c r="B32" i="7" a="1"/>
  <c r="B57" i="7" a="1"/>
  <c r="B76" i="7" a="1"/>
  <c r="B72" i="7" a="1"/>
  <c r="B93" i="7" l="1"/>
  <c r="M8" i="7" s="1"/>
  <c r="B94" i="7"/>
  <c r="N8" i="7" s="1"/>
  <c r="B89" i="7"/>
  <c r="K8" i="7" s="1"/>
  <c r="B97" i="7"/>
  <c r="Q8" i="7" s="1"/>
  <c r="B92" i="7"/>
  <c r="L8" i="7" s="1"/>
  <c r="B96" i="7"/>
  <c r="P8" i="7" s="1"/>
  <c r="B69" i="7"/>
  <c r="K7" i="7" s="1"/>
  <c r="B76" i="7"/>
  <c r="P7" i="7" s="1"/>
  <c r="B72" i="7"/>
  <c r="B77" i="7"/>
  <c r="Q7" i="7" s="1"/>
  <c r="B73" i="7"/>
  <c r="M7" i="7" s="1"/>
  <c r="B74" i="7"/>
  <c r="N7" i="7" s="1"/>
  <c r="E29" i="5"/>
  <c r="B56" i="7"/>
  <c r="P6" i="7" s="1"/>
  <c r="B53" i="7"/>
  <c r="M6" i="7" s="1"/>
  <c r="B54" i="7"/>
  <c r="B49" i="7"/>
  <c r="K6" i="7" s="1"/>
  <c r="B52" i="7"/>
  <c r="L6" i="7" s="1"/>
  <c r="B57" i="7"/>
  <c r="Q6" i="7" s="1"/>
  <c r="B37" i="7"/>
  <c r="Q5" i="7" s="1"/>
  <c r="B33" i="7"/>
  <c r="M5" i="7" s="1"/>
  <c r="B29" i="7"/>
  <c r="K5" i="7" s="1"/>
  <c r="B32" i="7"/>
  <c r="L5" i="7" s="1"/>
  <c r="B34" i="7"/>
  <c r="N5" i="7" s="1"/>
  <c r="A89" i="7"/>
  <c r="A69" i="7"/>
  <c r="A49" i="7"/>
  <c r="O8" i="7"/>
  <c r="O7" i="7"/>
  <c r="O6" i="7"/>
  <c r="O5" i="7"/>
  <c r="P5" i="7"/>
  <c r="O4" i="7"/>
  <c r="P4" i="7"/>
  <c r="H8" i="7"/>
  <c r="H9" i="7" s="1"/>
  <c r="I9" i="7"/>
  <c r="E29" i="4"/>
  <c r="F6" i="7"/>
  <c r="F1" i="7" s="1"/>
  <c r="A29" i="7"/>
  <c r="E29" i="3"/>
  <c r="A9" i="7"/>
  <c r="A19" i="7"/>
  <c r="E14" i="6"/>
  <c r="E29" i="6"/>
  <c r="E14" i="5"/>
  <c r="E14" i="4"/>
  <c r="E14" i="3"/>
  <c r="E32" i="3" s="1"/>
  <c r="E16" i="1"/>
  <c r="B13" i="7" a="1"/>
  <c r="N6" i="7" l="1"/>
  <c r="L7" i="7"/>
  <c r="B99" i="7"/>
  <c r="B79" i="7"/>
  <c r="B59" i="7"/>
  <c r="B13" i="7"/>
  <c r="M4" i="7" s="1"/>
  <c r="M9" i="7" s="1"/>
  <c r="O9" i="7"/>
  <c r="P9" i="7"/>
  <c r="H1" i="7"/>
  <c r="J8" i="7"/>
  <c r="S8" i="7" s="1"/>
  <c r="J7" i="7"/>
  <c r="J6" i="7"/>
  <c r="B39" i="7"/>
  <c r="J5" i="7"/>
  <c r="S5" i="7" s="1"/>
  <c r="J4" i="7"/>
  <c r="E30" i="6"/>
  <c r="E30" i="5"/>
  <c r="E30" i="4"/>
  <c r="E30" i="3"/>
  <c r="S6" i="7" l="1"/>
  <c r="S7" i="7"/>
  <c r="R9" i="7"/>
  <c r="J9" i="7"/>
  <c r="E15" i="1"/>
  <c r="D11" i="1"/>
  <c r="D10" i="1"/>
  <c r="B14" i="7" a="1"/>
  <c r="B12" i="7" a="1"/>
  <c r="B14" i="7" l="1"/>
  <c r="N4" i="7" s="1"/>
  <c r="N9" i="7" s="1"/>
  <c r="B12" i="7"/>
  <c r="L4" i="7" s="1"/>
  <c r="L9" i="7" s="1"/>
  <c r="E25" i="1"/>
  <c r="E26" i="1"/>
  <c r="E27" i="1"/>
  <c r="E28" i="1"/>
  <c r="E11" i="1"/>
  <c r="E12" i="1"/>
  <c r="E10" i="1"/>
  <c r="B17" i="7" a="1"/>
  <c r="B9" i="7" a="1"/>
  <c r="F12" i="7" l="1"/>
  <c r="F10" i="7"/>
  <c r="F11" i="7"/>
  <c r="B17" i="7"/>
  <c r="Q4" i="7" s="1"/>
  <c r="Q9" i="7" s="1"/>
  <c r="B9" i="7"/>
  <c r="E29" i="1"/>
  <c r="E14" i="1"/>
  <c r="E32" i="1" l="1"/>
  <c r="D21" i="1"/>
  <c r="K4" i="7"/>
  <c r="B19" i="7"/>
  <c r="E30" i="1"/>
  <c r="K9" i="7" l="1"/>
  <c r="S4" i="7"/>
  <c r="S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 Sairanen</author>
  </authors>
  <commentList>
    <comment ref="C4" authorId="0" shapeId="0" xr:uid="{7D7BBD29-D379-47B0-AD18-19C429B9342E}">
      <text>
        <r>
          <rPr>
            <sz val="9"/>
            <color indexed="81"/>
            <rFont val="Tahoma"/>
            <family val="2"/>
          </rPr>
          <t xml:space="preserve">Valitse kerho valikosta.
</t>
        </r>
      </text>
    </comment>
    <comment ref="B5" authorId="0" shapeId="0" xr:uid="{374BF52A-A3FA-4984-973B-A372E8E40406}">
      <text>
        <r>
          <rPr>
            <sz val="9"/>
            <color indexed="81"/>
            <rFont val="Tahoma"/>
            <family val="2"/>
          </rPr>
          <t>Valitse kilpailunjohtaja valikosta.</t>
        </r>
      </text>
    </comment>
    <comment ref="D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Yhden pelaajan maksu. Joukkuekilpailussa 1/4 joukkueen maksusta.
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</rPr>
          <t>Valitse laskuttaja valikosta.</t>
        </r>
      </text>
    </comment>
    <comment ref="A1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Juniorialennukseen ovat oikeutettuja MP-kilpailussa ja MP-tukikilpailussa ne pelaajat, joilla on SM-kilpailuoikeus ja jotka täyttävät kilpailun järjestämisvuotena korkeintaan 25 vuotta. SM-kilpailuissa ei ole juniorialennusta.
Juniorialennus on 50 % pelimaksusta (vuokra, ateria tai muista lisämaksuista ei saa alennusta). 
</t>
        </r>
      </text>
    </comment>
    <comment ref="A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MP-kilpailu: </t>
        </r>
        <r>
          <rPr>
            <sz val="9"/>
            <color indexed="81"/>
            <rFont val="Tahoma"/>
            <family val="2"/>
          </rPr>
          <t xml:space="preserve">3,50 €/pelaaja/päivä
</t>
        </r>
        <r>
          <rPr>
            <b/>
            <sz val="9"/>
            <color indexed="81"/>
            <rFont val="Tahoma"/>
            <family val="2"/>
          </rPr>
          <t xml:space="preserve">MP-tukikilpailu: </t>
        </r>
        <r>
          <rPr>
            <sz val="9"/>
            <color indexed="81"/>
            <rFont val="Tahoma"/>
            <family val="2"/>
          </rPr>
          <t>Pelimaksuista voi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vähentää 15 % palkintoihin, 15 % kilpailunjohtajan palkkioon ja </t>
        </r>
        <r>
          <rPr>
            <i/>
            <sz val="9"/>
            <color indexed="81"/>
            <rFont val="Tahoma"/>
            <family val="2"/>
          </rPr>
          <t xml:space="preserve">kohtuullisen </t>
        </r>
        <r>
          <rPr>
            <sz val="9"/>
            <color indexed="81"/>
            <rFont val="Tahoma"/>
            <family val="2"/>
          </rPr>
          <t xml:space="preserve">vuokran.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Kilpailumaksuista kulujen jälkeen jäävä osa.
</t>
        </r>
      </text>
    </comment>
    <comment ref="A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MP-kilpailu: </t>
        </r>
        <r>
          <rPr>
            <sz val="9"/>
            <color indexed="81"/>
            <rFont val="Tahoma"/>
            <family val="2"/>
          </rPr>
          <t xml:space="preserve">Taulukko laskee oletusarvona 3 €/pelaaja.
</t>
        </r>
        <r>
          <rPr>
            <b/>
            <sz val="9"/>
            <color indexed="81"/>
            <rFont val="Tahoma"/>
            <family val="2"/>
          </rPr>
          <t xml:space="preserve">MP-tukikisa: </t>
        </r>
        <r>
          <rPr>
            <sz val="9"/>
            <color indexed="81"/>
            <rFont val="Tahoma"/>
            <family val="2"/>
          </rPr>
          <t xml:space="preserve">Muuta palkkioksi korkeintaan 15 % pelimaksuista.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Muuta palkkioksi sovittu korvaus. </t>
        </r>
      </text>
    </comment>
    <comment ref="A18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Jakojen monistus maksetaan kilpailunjohtajalle, ellei lisätiedoissa toisin mainita.
</t>
        </r>
      </text>
    </comment>
    <comment ref="A19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Muut kulut vähennetään pelimaksuista, eikä nitä tilitetä SBL:lle ellei SBL ole niiden maksaja.
</t>
        </r>
      </text>
    </comment>
    <comment ref="A20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Kerhon osuus maksetaan suoraan kerholle. Sitä ei siis makseta SBL:n tilille.
</t>
        </r>
      </text>
    </comment>
    <comment ref="A2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MP-kilpailu:</t>
        </r>
        <r>
          <rPr>
            <sz val="9"/>
            <color indexed="81"/>
            <rFont val="Tahoma"/>
            <family val="2"/>
          </rPr>
          <t xml:space="preserve"> vähintään 40 % pelimaksuista
</t>
        </r>
        <r>
          <rPr>
            <b/>
            <sz val="9"/>
            <color indexed="81"/>
            <rFont val="Tahoma"/>
            <family val="2"/>
          </rPr>
          <t xml:space="preserve">MP-tukikilpailu: </t>
        </r>
        <r>
          <rPr>
            <sz val="9"/>
            <color indexed="81"/>
            <rFont val="Tahoma"/>
            <family val="2"/>
          </rPr>
          <t xml:space="preserve">korkeintaan 15 % pelimaksuista 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mitalisteille pelimaksu
Tavarapalkinnosta ilmoitetaan sen arvo.
Kilpailunjohtaja voi hyväksyä kelvollisen tavarapalkinnon antamisen rahapalkinnon sijaan. Tällöin tavarapalkintojen arvo voidaan vähentää pelimaksuista eikä sitä tilitetä SBL:lle.
Arvoltaan merkityksettömät palkintoesineet ja tavarapalkinnot kuten pokaalit, mitalit, lippikset, karkkipussit, kahvipaketit yms. ovat verovapaita eikä niitä ilmoiteta.
</t>
        </r>
      </text>
    </comment>
    <comment ref="A22" authorId="0" shapeId="0" xr:uid="{285F3134-2B65-4A09-A708-038F87E21F24}">
      <text>
        <r>
          <rPr>
            <sz val="9"/>
            <color indexed="81"/>
            <rFont val="Tahoma"/>
            <family val="2"/>
          </rPr>
          <t>Ilmoita palkintojen suuruus.
Esim.
1. 90 €, 2. 60 €, 3. 40 €   -&gt; 2  -&gt; 190
Yli 100 € henkillökohtaisesta palkinnosta pitää tehdä ilmoitus tulorekisteriin. Tähän tarvitaan palkinnonsaajan nimi ja HeTu. Ilmoituksen tekee järjestävä kerho.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 Sairanen</author>
  </authors>
  <commentList>
    <comment ref="C4" authorId="0" shapeId="0" xr:uid="{EAB9BB21-E1B9-4634-B428-0AFB23F21826}">
      <text>
        <r>
          <rPr>
            <sz val="9"/>
            <color indexed="81"/>
            <rFont val="Tahoma"/>
            <family val="2"/>
          </rPr>
          <t xml:space="preserve">Valitse kerho valikosta.
</t>
        </r>
      </text>
    </comment>
    <comment ref="B5" authorId="0" shapeId="0" xr:uid="{927F69DD-E8AB-4B9E-A623-2A7652EC1227}">
      <text>
        <r>
          <rPr>
            <sz val="9"/>
            <color indexed="81"/>
            <rFont val="Tahoma"/>
            <family val="2"/>
          </rPr>
          <t>Valitse kilpailunjohtaja valikosta.</t>
        </r>
      </text>
    </comment>
    <comment ref="D5" authorId="0" shapeId="0" xr:uid="{01A44A8D-DCF5-400D-81F0-C23F08062DBE}">
      <text>
        <r>
          <rPr>
            <sz val="9"/>
            <color indexed="81"/>
            <rFont val="Tahoma"/>
            <family val="2"/>
          </rPr>
          <t xml:space="preserve">Yhden pelaajan maksu. Joukkuekilpailussa 1/4 joukkueen maksusta.
</t>
        </r>
      </text>
    </comment>
    <comment ref="E6" authorId="0" shapeId="0" xr:uid="{D0D42824-B161-4411-A196-FDDDA8DE7736}">
      <text>
        <r>
          <rPr>
            <sz val="9"/>
            <color indexed="81"/>
            <rFont val="Tahoma"/>
            <family val="2"/>
          </rPr>
          <t>Valitse laskuttaja valikosta.</t>
        </r>
      </text>
    </comment>
    <comment ref="A11" authorId="0" shapeId="0" xr:uid="{38FB0C07-1668-48D1-8D75-22EF8611F392}">
      <text>
        <r>
          <rPr>
            <sz val="9"/>
            <color indexed="81"/>
            <rFont val="Tahoma"/>
            <family val="2"/>
          </rPr>
          <t xml:space="preserve">Juniorialennukseen ovat oikeutettuja MP-kilpailussa ja MP-tukikilpailussa ne pelaajat, joilla on SM-kilpailuoikeus ja jotka täyttävät kilpailun järjestämisvuotena korkeintaan 25 vuotta. SM-kilpailuissa ei ole juniorialennusta.
Juniorialennus on 50 % pelimaksusta (vuokra, ateria tai muista lisämaksuista ei saa alennusta). 
</t>
        </r>
      </text>
    </comment>
    <comment ref="A15" authorId="0" shapeId="0" xr:uid="{A19038A2-22B6-46D9-B89B-BE18D071E9C2}">
      <text>
        <r>
          <rPr>
            <b/>
            <sz val="9"/>
            <color indexed="81"/>
            <rFont val="Tahoma"/>
            <family val="2"/>
          </rPr>
          <t xml:space="preserve">MP-kilpailu: </t>
        </r>
        <r>
          <rPr>
            <sz val="9"/>
            <color indexed="81"/>
            <rFont val="Tahoma"/>
            <family val="2"/>
          </rPr>
          <t xml:space="preserve">3,50 €/pelaaja/päivä
</t>
        </r>
        <r>
          <rPr>
            <b/>
            <sz val="9"/>
            <color indexed="81"/>
            <rFont val="Tahoma"/>
            <family val="2"/>
          </rPr>
          <t xml:space="preserve">MP-tukikilpailu: </t>
        </r>
        <r>
          <rPr>
            <sz val="9"/>
            <color indexed="81"/>
            <rFont val="Tahoma"/>
            <family val="2"/>
          </rPr>
          <t>Pelimaksuista voi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vähentää 15 % palkintoihin, 15 % kilpailunjohtajan palkkioon ja </t>
        </r>
        <r>
          <rPr>
            <i/>
            <sz val="9"/>
            <color indexed="81"/>
            <rFont val="Tahoma"/>
            <family val="2"/>
          </rPr>
          <t xml:space="preserve">kohtuullisen </t>
        </r>
        <r>
          <rPr>
            <sz val="9"/>
            <color indexed="81"/>
            <rFont val="Tahoma"/>
            <family val="2"/>
          </rPr>
          <t xml:space="preserve">vuokran.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Kilpailumaksuista kulujen jälkeen jäävä osa.
</t>
        </r>
      </text>
    </comment>
    <comment ref="A16" authorId="0" shapeId="0" xr:uid="{C15FF4F6-BDAB-48CD-9EDF-A1173A090FB6}">
      <text>
        <r>
          <rPr>
            <b/>
            <sz val="9"/>
            <color indexed="81"/>
            <rFont val="Tahoma"/>
            <family val="2"/>
          </rPr>
          <t xml:space="preserve">MP-kilpailu: </t>
        </r>
        <r>
          <rPr>
            <sz val="9"/>
            <color indexed="81"/>
            <rFont val="Tahoma"/>
            <family val="2"/>
          </rPr>
          <t xml:space="preserve">Taulukko laskee oletusarvona 3 €/pelaaja.
</t>
        </r>
        <r>
          <rPr>
            <b/>
            <sz val="9"/>
            <color indexed="81"/>
            <rFont val="Tahoma"/>
            <family val="2"/>
          </rPr>
          <t xml:space="preserve">MP-tukikisa: </t>
        </r>
        <r>
          <rPr>
            <sz val="9"/>
            <color indexed="81"/>
            <rFont val="Tahoma"/>
            <family val="2"/>
          </rPr>
          <t xml:space="preserve">Muuta palkkioksi korkeintaan 15 % pelimaksuista.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Muuta palkkioksi sovittu korvaus. </t>
        </r>
      </text>
    </comment>
    <comment ref="A18" authorId="0" shapeId="0" xr:uid="{242C1F5A-6113-4117-A99B-580A47117B86}">
      <text>
        <r>
          <rPr>
            <sz val="9"/>
            <color indexed="81"/>
            <rFont val="Tahoma"/>
            <family val="2"/>
          </rPr>
          <t xml:space="preserve">Jakojen monistus maksetaan kilpailunjohtajalle, ellei lisätiedoissa toisin mainita.
</t>
        </r>
      </text>
    </comment>
    <comment ref="A19" authorId="0" shapeId="0" xr:uid="{BEFFB60D-15DD-43B1-9F95-193ACAB56F93}">
      <text>
        <r>
          <rPr>
            <sz val="9"/>
            <color indexed="81"/>
            <rFont val="Tahoma"/>
            <family val="2"/>
          </rPr>
          <t xml:space="preserve">Muut kulut vähennetään pelimaksuista, eikä nitä tilitetä SBL:lle ellei SBL ole niiden maksaja.
</t>
        </r>
      </text>
    </comment>
    <comment ref="A20" authorId="0" shapeId="0" xr:uid="{46DE6054-75BC-4FC6-A461-0B97BCD17999}">
      <text>
        <r>
          <rPr>
            <sz val="9"/>
            <color indexed="81"/>
            <rFont val="Tahoma"/>
            <family val="2"/>
          </rPr>
          <t xml:space="preserve">Kerhon osuus maksetaan suoraan kerholle. Sitä ei siis makseta SBL:n tilille.
</t>
        </r>
      </text>
    </comment>
    <comment ref="A21" authorId="0" shapeId="0" xr:uid="{BED588E6-81EF-4871-A6DA-A2212E29CEA1}">
      <text>
        <r>
          <rPr>
            <b/>
            <sz val="9"/>
            <color indexed="81"/>
            <rFont val="Tahoma"/>
            <family val="2"/>
          </rPr>
          <t>MP-kilpailu:</t>
        </r>
        <r>
          <rPr>
            <sz val="9"/>
            <color indexed="81"/>
            <rFont val="Tahoma"/>
            <family val="2"/>
          </rPr>
          <t xml:space="preserve"> vähintään 40 % pelimaksuista
</t>
        </r>
        <r>
          <rPr>
            <b/>
            <sz val="9"/>
            <color indexed="81"/>
            <rFont val="Tahoma"/>
            <family val="2"/>
          </rPr>
          <t xml:space="preserve">MP-tukikilpailu: </t>
        </r>
        <r>
          <rPr>
            <sz val="9"/>
            <color indexed="81"/>
            <rFont val="Tahoma"/>
            <family val="2"/>
          </rPr>
          <t xml:space="preserve">korkeintaan 15 % pelimaksuista 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mitalisteille pelimaksu
Tavarapalkinnosta ilmoitetaan sen arvo.
Kilpailunjohtaja voi hyväksyä kelvollisen tavarapalkinnon antamisen rahapalkinnon sijaan. Tällöin tavarapalkintojen arvo voidaan vähentää pelimaksuista eikä sitä tilitetä SBL:lle.
Arvoltaan merkityksettömät palkintoesineet ja tavarapalkinnot kuten pokaalit, mitalit, lippikset, karkkipussit, kahvipaketit yms. ovat verovapaita eikä niitä ilmoiteta.
</t>
        </r>
      </text>
    </comment>
    <comment ref="A22" authorId="0" shapeId="0" xr:uid="{B9D90F50-E690-4181-9991-CF60B38AF00E}">
      <text>
        <r>
          <rPr>
            <sz val="9"/>
            <color indexed="81"/>
            <rFont val="Tahoma"/>
            <family val="2"/>
          </rPr>
          <t>Ilmoita palkintojen suuruus.
Esim.
1. 90 €, 2. 60 €, 3. 40 €   -&gt; 2  -&gt; 190
Yli 100 € henkillökohtaisesta palkinnosta pitää tehdä ilmoitus tulorekisteriin. Tähän tarvitaan palkinnonsaajan nimi ja HeTu. Ilmoituksen tekee järjestävä kerho.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 Sairanen</author>
  </authors>
  <commentList>
    <comment ref="C4" authorId="0" shapeId="0" xr:uid="{16B75EEF-52F8-4193-A2FA-E2DFB450FF5B}">
      <text>
        <r>
          <rPr>
            <sz val="9"/>
            <color indexed="81"/>
            <rFont val="Tahoma"/>
            <family val="2"/>
          </rPr>
          <t xml:space="preserve">Valitse kerho valikosta.
</t>
        </r>
      </text>
    </comment>
    <comment ref="B5" authorId="0" shapeId="0" xr:uid="{C52771E4-E3AF-4800-9BF9-0928B58CAB50}">
      <text>
        <r>
          <rPr>
            <sz val="9"/>
            <color indexed="81"/>
            <rFont val="Tahoma"/>
            <family val="2"/>
          </rPr>
          <t>Valitse kilpailunjohtaja valikosta.</t>
        </r>
      </text>
    </comment>
    <comment ref="D5" authorId="0" shapeId="0" xr:uid="{D78385DD-E4F1-430C-9E6C-C69A66701C32}">
      <text>
        <r>
          <rPr>
            <sz val="9"/>
            <color indexed="81"/>
            <rFont val="Tahoma"/>
            <family val="2"/>
          </rPr>
          <t xml:space="preserve">Yhden pelaajan maksu. Joukkuekilpailussa 1/4 joukkueen maksusta.
</t>
        </r>
      </text>
    </comment>
    <comment ref="E6" authorId="0" shapeId="0" xr:uid="{DD93ABDE-66B4-467E-B544-15A9FAF7E900}">
      <text>
        <r>
          <rPr>
            <sz val="9"/>
            <color indexed="81"/>
            <rFont val="Tahoma"/>
            <family val="2"/>
          </rPr>
          <t>Valitse laskuttaja valikosta.</t>
        </r>
      </text>
    </comment>
    <comment ref="A11" authorId="0" shapeId="0" xr:uid="{5514D782-7FB3-4743-A9CC-08F4CE622565}">
      <text>
        <r>
          <rPr>
            <sz val="9"/>
            <color indexed="81"/>
            <rFont val="Tahoma"/>
            <family val="2"/>
          </rPr>
          <t xml:space="preserve">Juniorialennukseen ovat oikeutettuja MP-kilpailussa ja MP-tukikilpailussa ne pelaajat, joilla on SM-kilpailuoikeus ja jotka täyttävät kilpailun järjestämisvuotena korkeintaan 25 vuotta. SM-kilpailuissa ei ole juniorialennusta.
Juniorialennus on 50 % pelimaksusta (vuokra, ateria tai muista lisämaksuista ei saa alennusta). 
</t>
        </r>
      </text>
    </comment>
    <comment ref="A15" authorId="0" shapeId="0" xr:uid="{ACD636B6-4ED6-461B-9B57-198762407E59}">
      <text>
        <r>
          <rPr>
            <b/>
            <sz val="9"/>
            <color indexed="81"/>
            <rFont val="Tahoma"/>
            <family val="2"/>
          </rPr>
          <t xml:space="preserve">MP-kilpailu: </t>
        </r>
        <r>
          <rPr>
            <sz val="9"/>
            <color indexed="81"/>
            <rFont val="Tahoma"/>
            <family val="2"/>
          </rPr>
          <t xml:space="preserve">3,50 €/pelaaja/päivä
</t>
        </r>
        <r>
          <rPr>
            <b/>
            <sz val="9"/>
            <color indexed="81"/>
            <rFont val="Tahoma"/>
            <family val="2"/>
          </rPr>
          <t xml:space="preserve">MP-tukikilpailu: </t>
        </r>
        <r>
          <rPr>
            <sz val="9"/>
            <color indexed="81"/>
            <rFont val="Tahoma"/>
            <family val="2"/>
          </rPr>
          <t>Pelimaksuista voi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vähentää 15 % palkintoihin, 15 % kilpailunjohtajan palkkioon ja </t>
        </r>
        <r>
          <rPr>
            <i/>
            <sz val="9"/>
            <color indexed="81"/>
            <rFont val="Tahoma"/>
            <family val="2"/>
          </rPr>
          <t xml:space="preserve">kohtuullisen </t>
        </r>
        <r>
          <rPr>
            <sz val="9"/>
            <color indexed="81"/>
            <rFont val="Tahoma"/>
            <family val="2"/>
          </rPr>
          <t xml:space="preserve">vuokran.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Kilpailumaksuista kulujen jälkeen jäävä osa.
</t>
        </r>
      </text>
    </comment>
    <comment ref="A16" authorId="0" shapeId="0" xr:uid="{E2DFC14F-1E45-49D8-B6C1-FCBCCA2D381E}">
      <text>
        <r>
          <rPr>
            <b/>
            <sz val="9"/>
            <color indexed="81"/>
            <rFont val="Tahoma"/>
            <family val="2"/>
          </rPr>
          <t xml:space="preserve">MP-kilpailu: </t>
        </r>
        <r>
          <rPr>
            <sz val="9"/>
            <color indexed="81"/>
            <rFont val="Tahoma"/>
            <family val="2"/>
          </rPr>
          <t xml:space="preserve">Taulukko laskee oletusarvona 3 €/pelaaja.
</t>
        </r>
        <r>
          <rPr>
            <b/>
            <sz val="9"/>
            <color indexed="81"/>
            <rFont val="Tahoma"/>
            <family val="2"/>
          </rPr>
          <t xml:space="preserve">MP-tukikisa: </t>
        </r>
        <r>
          <rPr>
            <sz val="9"/>
            <color indexed="81"/>
            <rFont val="Tahoma"/>
            <family val="2"/>
          </rPr>
          <t xml:space="preserve">Muuta palkkioksi korkeintaan 15 % pelimaksuista.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Muuta palkkioksi sovittu korvaus. </t>
        </r>
      </text>
    </comment>
    <comment ref="A18" authorId="0" shapeId="0" xr:uid="{0BCB01CE-2104-4827-8846-CA0B9475BFD7}">
      <text>
        <r>
          <rPr>
            <sz val="9"/>
            <color indexed="81"/>
            <rFont val="Tahoma"/>
            <family val="2"/>
          </rPr>
          <t xml:space="preserve">Jakojen monistus maksetaan kilpailunjohtajalle, ellei lisätiedoissa toisin mainita.
</t>
        </r>
      </text>
    </comment>
    <comment ref="A19" authorId="0" shapeId="0" xr:uid="{3C182D8F-FBA3-43E6-B6BF-AD317CB2E1EB}">
      <text>
        <r>
          <rPr>
            <sz val="9"/>
            <color indexed="81"/>
            <rFont val="Tahoma"/>
            <family val="2"/>
          </rPr>
          <t xml:space="preserve">Muut kulut vähennetään pelimaksuista, eikä nitä tilitetä SBL:lle ellei SBL ole niiden maksaja.
</t>
        </r>
      </text>
    </comment>
    <comment ref="A20" authorId="0" shapeId="0" xr:uid="{7C1BD1D2-504E-45BF-951D-3ACBF3BD3007}">
      <text>
        <r>
          <rPr>
            <sz val="9"/>
            <color indexed="81"/>
            <rFont val="Tahoma"/>
            <family val="2"/>
          </rPr>
          <t xml:space="preserve">Kerhon osuus maksetaan suoraan kerholle. Sitä ei siis makseta SBL:n tilille.
</t>
        </r>
      </text>
    </comment>
    <comment ref="A21" authorId="0" shapeId="0" xr:uid="{A7F3201F-62CD-4EDD-B29C-3942E5B5264A}">
      <text>
        <r>
          <rPr>
            <b/>
            <sz val="9"/>
            <color indexed="81"/>
            <rFont val="Tahoma"/>
            <family val="2"/>
          </rPr>
          <t>MP-kilpailu:</t>
        </r>
        <r>
          <rPr>
            <sz val="9"/>
            <color indexed="81"/>
            <rFont val="Tahoma"/>
            <family val="2"/>
          </rPr>
          <t xml:space="preserve"> vähintään 40 % pelimaksuista
</t>
        </r>
        <r>
          <rPr>
            <b/>
            <sz val="9"/>
            <color indexed="81"/>
            <rFont val="Tahoma"/>
            <family val="2"/>
          </rPr>
          <t xml:space="preserve">MP-tukikilpailu: </t>
        </r>
        <r>
          <rPr>
            <sz val="9"/>
            <color indexed="81"/>
            <rFont val="Tahoma"/>
            <family val="2"/>
          </rPr>
          <t xml:space="preserve">korkeintaan 15 % pelimaksuista 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mitalisteille pelimaksu
Tavarapalkinnosta ilmoitetaan sen arvo.
Kilpailunjohtaja voi hyväksyä kelvollisen tavarapalkinnon antamisen rahapalkinnon sijaan. Tällöin tavarapalkintojen arvo voidaan vähentää pelimaksuista eikä sitä tilitetä SBL:lle.
Arvoltaan merkityksettömät palkintoesineet ja tavarapalkinnot kuten pokaalit, mitalit, lippikset, karkkipussit, kahvipaketit yms. ovat verovapaita eikä niitä ilmoiteta.
</t>
        </r>
      </text>
    </comment>
    <comment ref="A22" authorId="0" shapeId="0" xr:uid="{DFDE0048-C8A0-4DCC-9FB2-52619E487236}">
      <text>
        <r>
          <rPr>
            <sz val="9"/>
            <color indexed="81"/>
            <rFont val="Tahoma"/>
            <family val="2"/>
          </rPr>
          <t>Ilmoita palkintojen suuruus.
Esim.
1. 90 €, 2. 60 €, 3. 40 €   -&gt; 2  -&gt; 190
Yli 100 € henkillökohtaisesta palkinnosta pitää tehdä ilmoitus tulorekisteriin. Tähän tarvitaan palkinnonsaajan nimi ja HeTu. Ilmoituksen tekee järjestävä kerho.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 Sairanen</author>
  </authors>
  <commentList>
    <comment ref="C4" authorId="0" shapeId="0" xr:uid="{A8499AE9-964F-4827-8706-6EDF728077F1}">
      <text>
        <r>
          <rPr>
            <sz val="9"/>
            <color indexed="81"/>
            <rFont val="Tahoma"/>
            <family val="2"/>
          </rPr>
          <t xml:space="preserve">Valitse kerho valikosta.
</t>
        </r>
      </text>
    </comment>
    <comment ref="B5" authorId="0" shapeId="0" xr:uid="{0C2B79AE-89EF-4F53-B2AB-ABD2FF40B18F}">
      <text>
        <r>
          <rPr>
            <sz val="9"/>
            <color indexed="81"/>
            <rFont val="Tahoma"/>
            <family val="2"/>
          </rPr>
          <t>Valitse kilpailunjohtaja valikosta.</t>
        </r>
      </text>
    </comment>
    <comment ref="D5" authorId="0" shapeId="0" xr:uid="{365E3CDE-149B-41FB-B5CC-8D79C3415B92}">
      <text>
        <r>
          <rPr>
            <sz val="9"/>
            <color indexed="81"/>
            <rFont val="Tahoma"/>
            <family val="2"/>
          </rPr>
          <t xml:space="preserve">Yhden pelaajan maksu. Joukkuekilpailussa 1/4 joukkueen maksusta.
</t>
        </r>
      </text>
    </comment>
    <comment ref="E6" authorId="0" shapeId="0" xr:uid="{FD3C1AD0-68D5-4F99-A4E7-F7AA207314E3}">
      <text>
        <r>
          <rPr>
            <sz val="9"/>
            <color indexed="81"/>
            <rFont val="Tahoma"/>
            <family val="2"/>
          </rPr>
          <t>Valitse laskuttaja valikosta.</t>
        </r>
      </text>
    </comment>
    <comment ref="A11" authorId="0" shapeId="0" xr:uid="{78A9E981-A6DF-472B-B351-E704310783E2}">
      <text>
        <r>
          <rPr>
            <sz val="9"/>
            <color indexed="81"/>
            <rFont val="Tahoma"/>
            <family val="2"/>
          </rPr>
          <t xml:space="preserve">Juniorialennukseen ovat oikeutettuja MP-kilpailussa ja MP-tukikilpailussa ne pelaajat, joilla on SM-kilpailuoikeus ja jotka täyttävät kilpailun järjestämisvuotena korkeintaan 25 vuotta. SM-kilpailuissa ei ole juniorialennusta.
Juniorialennus on 50 % pelimaksusta (vuokra, ateria tai muista lisämaksuista ei saa alennusta). 
</t>
        </r>
      </text>
    </comment>
    <comment ref="A15" authorId="0" shapeId="0" xr:uid="{D4A33D74-F304-4564-964D-CDCAA46D9E52}">
      <text>
        <r>
          <rPr>
            <b/>
            <sz val="9"/>
            <color indexed="81"/>
            <rFont val="Tahoma"/>
            <family val="2"/>
          </rPr>
          <t xml:space="preserve">MP-kilpailu: </t>
        </r>
        <r>
          <rPr>
            <sz val="9"/>
            <color indexed="81"/>
            <rFont val="Tahoma"/>
            <family val="2"/>
          </rPr>
          <t xml:space="preserve">3,50 €/pelaaja/päivä
</t>
        </r>
        <r>
          <rPr>
            <b/>
            <sz val="9"/>
            <color indexed="81"/>
            <rFont val="Tahoma"/>
            <family val="2"/>
          </rPr>
          <t xml:space="preserve">MP-tukikilpailu: </t>
        </r>
        <r>
          <rPr>
            <sz val="9"/>
            <color indexed="81"/>
            <rFont val="Tahoma"/>
            <family val="2"/>
          </rPr>
          <t>Pelimaksuista voi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vähentää 15 % palkintoihin, 15 % kilpailunjohtajan palkkioon ja </t>
        </r>
        <r>
          <rPr>
            <i/>
            <sz val="9"/>
            <color indexed="81"/>
            <rFont val="Tahoma"/>
            <family val="2"/>
          </rPr>
          <t xml:space="preserve">kohtuullisen </t>
        </r>
        <r>
          <rPr>
            <sz val="9"/>
            <color indexed="81"/>
            <rFont val="Tahoma"/>
            <family val="2"/>
          </rPr>
          <t xml:space="preserve">vuokran.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Kilpailumaksuista kulujen jälkeen jäävä osa.
</t>
        </r>
      </text>
    </comment>
    <comment ref="A16" authorId="0" shapeId="0" xr:uid="{E4888366-CE3A-4B53-BA00-E5B74CF712EF}">
      <text>
        <r>
          <rPr>
            <b/>
            <sz val="9"/>
            <color indexed="81"/>
            <rFont val="Tahoma"/>
            <family val="2"/>
          </rPr>
          <t xml:space="preserve">MP-kilpailu: </t>
        </r>
        <r>
          <rPr>
            <sz val="9"/>
            <color indexed="81"/>
            <rFont val="Tahoma"/>
            <family val="2"/>
          </rPr>
          <t xml:space="preserve">Taulukko laskee oletusarvona 3 €/pelaaja.
</t>
        </r>
        <r>
          <rPr>
            <b/>
            <sz val="9"/>
            <color indexed="81"/>
            <rFont val="Tahoma"/>
            <family val="2"/>
          </rPr>
          <t xml:space="preserve">MP-tukikisa: </t>
        </r>
        <r>
          <rPr>
            <sz val="9"/>
            <color indexed="81"/>
            <rFont val="Tahoma"/>
            <family val="2"/>
          </rPr>
          <t xml:space="preserve">Muuta palkkioksi korkeintaan 15 % pelimaksuista.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Muuta palkkioksi sovittu korvaus. </t>
        </r>
      </text>
    </comment>
    <comment ref="A18" authorId="0" shapeId="0" xr:uid="{14082C48-DDEC-4E86-89C8-4389C19D907C}">
      <text>
        <r>
          <rPr>
            <sz val="9"/>
            <color indexed="81"/>
            <rFont val="Tahoma"/>
            <family val="2"/>
          </rPr>
          <t xml:space="preserve">Jakojen monistus maksetaan kilpailunjohtajalle, ellei lisätiedoissa toisin mainita.
</t>
        </r>
      </text>
    </comment>
    <comment ref="A19" authorId="0" shapeId="0" xr:uid="{6AB2FA00-4095-4FE9-B226-7CCB8259F28C}">
      <text>
        <r>
          <rPr>
            <sz val="9"/>
            <color indexed="81"/>
            <rFont val="Tahoma"/>
            <family val="2"/>
          </rPr>
          <t xml:space="preserve">Muut kulut vähennetään pelimaksuista, eikä nitä tilitetä SBL:lle ellei SBL ole niiden maksaja.
</t>
        </r>
      </text>
    </comment>
    <comment ref="A20" authorId="0" shapeId="0" xr:uid="{7E52CE8D-6E65-4360-A981-93E4AA7DE577}">
      <text>
        <r>
          <rPr>
            <sz val="9"/>
            <color indexed="81"/>
            <rFont val="Tahoma"/>
            <family val="2"/>
          </rPr>
          <t xml:space="preserve">Kerhon osuus maksetaan suoraan kerholle. Sitä ei siis makseta SBL:n tilille.
</t>
        </r>
      </text>
    </comment>
    <comment ref="A21" authorId="0" shapeId="0" xr:uid="{7D95FF45-103A-47E6-96FB-8AA5A738D339}">
      <text>
        <r>
          <rPr>
            <b/>
            <sz val="9"/>
            <color indexed="81"/>
            <rFont val="Tahoma"/>
            <family val="2"/>
          </rPr>
          <t>MP-kilpailu:</t>
        </r>
        <r>
          <rPr>
            <sz val="9"/>
            <color indexed="81"/>
            <rFont val="Tahoma"/>
            <family val="2"/>
          </rPr>
          <t xml:space="preserve"> vähintään 40 % pelimaksuista
</t>
        </r>
        <r>
          <rPr>
            <b/>
            <sz val="9"/>
            <color indexed="81"/>
            <rFont val="Tahoma"/>
            <family val="2"/>
          </rPr>
          <t xml:space="preserve">MP-tukikilpailu: </t>
        </r>
        <r>
          <rPr>
            <sz val="9"/>
            <color indexed="81"/>
            <rFont val="Tahoma"/>
            <family val="2"/>
          </rPr>
          <t xml:space="preserve">korkeintaan 15 % pelimaksuista 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mitalisteille pelimaksu
Tavarapalkinnosta ilmoitetaan sen arvo.
Kilpailunjohtaja voi hyväksyä kelvollisen tavarapalkinnon antamisen rahapalkinnon sijaan. Tällöin tavarapalkintojen arvo voidaan vähentää pelimaksuista eikä sitä tilitetä SBL:lle.
Arvoltaan merkityksettömät palkintoesineet ja tavarapalkinnot kuten pokaalit, mitalit, lippikset, karkkipussit, kahvipaketit yms. ovat verovapaita eikä niitä ilmoiteta.
</t>
        </r>
      </text>
    </comment>
    <comment ref="A22" authorId="0" shapeId="0" xr:uid="{D86F6D8D-8F6E-4854-935F-FCF0AF10BEE3}">
      <text>
        <r>
          <rPr>
            <sz val="9"/>
            <color indexed="81"/>
            <rFont val="Tahoma"/>
            <family val="2"/>
          </rPr>
          <t>Ilmoita palkintojen suuruus.
Esim.
1. 90 €, 2. 60 €, 3. 40 €   -&gt; 2  -&gt; 190
Yli 100 € henkillökohtaisesta palkinnosta pitää tehdä ilmoitus tulorekisteriin. Tähän tarvitaan palkinnonsaajan nimi ja HeTu. Ilmoituksen tekee järjestävä kerho.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 Sairanen</author>
  </authors>
  <commentList>
    <comment ref="C4" authorId="0" shapeId="0" xr:uid="{93354DF4-DEA8-49DE-88A3-0DC30A14BEB2}">
      <text>
        <r>
          <rPr>
            <sz val="9"/>
            <color indexed="81"/>
            <rFont val="Tahoma"/>
            <family val="2"/>
          </rPr>
          <t xml:space="preserve">Valitse kerho valikosta.
</t>
        </r>
      </text>
    </comment>
    <comment ref="B5" authorId="0" shapeId="0" xr:uid="{031EBD0B-889E-4852-9F84-1B58D7EE05FE}">
      <text>
        <r>
          <rPr>
            <sz val="9"/>
            <color indexed="81"/>
            <rFont val="Tahoma"/>
            <family val="2"/>
          </rPr>
          <t>Valitse kilpailunjohtaja valikosta.</t>
        </r>
      </text>
    </comment>
    <comment ref="D5" authorId="0" shapeId="0" xr:uid="{D7626CC7-5D57-49DA-A716-BE3F0C942D95}">
      <text>
        <r>
          <rPr>
            <sz val="9"/>
            <color indexed="81"/>
            <rFont val="Tahoma"/>
            <family val="2"/>
          </rPr>
          <t xml:space="preserve">Yhden pelaajan maksu. Joukkuekilpailussa 1/4 joukkueen maksusta.
</t>
        </r>
      </text>
    </comment>
    <comment ref="E6" authorId="0" shapeId="0" xr:uid="{80899CEE-237F-4207-AC25-4D2B1BCB11A6}">
      <text>
        <r>
          <rPr>
            <sz val="9"/>
            <color indexed="81"/>
            <rFont val="Tahoma"/>
            <family val="2"/>
          </rPr>
          <t>Valitse laskuttaja valikosta.</t>
        </r>
      </text>
    </comment>
    <comment ref="A11" authorId="0" shapeId="0" xr:uid="{74A9C7E9-3AB9-4BCE-9E8C-BBC6ADF4F835}">
      <text>
        <r>
          <rPr>
            <sz val="9"/>
            <color indexed="81"/>
            <rFont val="Tahoma"/>
            <family val="2"/>
          </rPr>
          <t xml:space="preserve">Juniorialennukseen ovat oikeutettuja MP-kilpailussa ja MP-tukikilpailussa ne pelaajat, joilla on SM-kilpailuoikeus ja jotka täyttävät kilpailun järjestämisvuotena korkeintaan 25 vuotta. SM-kilpailuissa ei ole juniorialennusta.
Juniorialennus on 50 % pelimaksusta (vuokra, ateria tai muista lisämaksuista ei saa alennusta). 
</t>
        </r>
      </text>
    </comment>
    <comment ref="A15" authorId="0" shapeId="0" xr:uid="{2D533AC1-EE5D-4898-A9EB-6E2298B24FFC}">
      <text>
        <r>
          <rPr>
            <b/>
            <sz val="9"/>
            <color indexed="81"/>
            <rFont val="Tahoma"/>
            <family val="2"/>
          </rPr>
          <t xml:space="preserve">MP-kilpailu: </t>
        </r>
        <r>
          <rPr>
            <sz val="9"/>
            <color indexed="81"/>
            <rFont val="Tahoma"/>
            <family val="2"/>
          </rPr>
          <t xml:space="preserve">3,50 €/pelaaja/päivä
</t>
        </r>
        <r>
          <rPr>
            <b/>
            <sz val="9"/>
            <color indexed="81"/>
            <rFont val="Tahoma"/>
            <family val="2"/>
          </rPr>
          <t xml:space="preserve">MP-tukikilpailu: </t>
        </r>
        <r>
          <rPr>
            <sz val="9"/>
            <color indexed="81"/>
            <rFont val="Tahoma"/>
            <family val="2"/>
          </rPr>
          <t>Pelimaksuista voi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vähentää 15 % palkintoihin, 15 % kilpailunjohtajan palkkioon ja </t>
        </r>
        <r>
          <rPr>
            <i/>
            <sz val="9"/>
            <color indexed="81"/>
            <rFont val="Tahoma"/>
            <family val="2"/>
          </rPr>
          <t xml:space="preserve">kohtuullisen </t>
        </r>
        <r>
          <rPr>
            <sz val="9"/>
            <color indexed="81"/>
            <rFont val="Tahoma"/>
            <family val="2"/>
          </rPr>
          <t xml:space="preserve">vuokran.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Kilpailumaksuista kulujen jälkeen jäävä osa.
</t>
        </r>
      </text>
    </comment>
    <comment ref="A16" authorId="0" shapeId="0" xr:uid="{0C516AA5-06D5-4FE2-BD4B-923BE047E0CD}">
      <text>
        <r>
          <rPr>
            <b/>
            <sz val="9"/>
            <color indexed="81"/>
            <rFont val="Tahoma"/>
            <family val="2"/>
          </rPr>
          <t xml:space="preserve">MP-kilpailu: </t>
        </r>
        <r>
          <rPr>
            <sz val="9"/>
            <color indexed="81"/>
            <rFont val="Tahoma"/>
            <family val="2"/>
          </rPr>
          <t xml:space="preserve">Taulukko laskee oletusarvona 3 €/pelaaja.
</t>
        </r>
        <r>
          <rPr>
            <b/>
            <sz val="9"/>
            <color indexed="81"/>
            <rFont val="Tahoma"/>
            <family val="2"/>
          </rPr>
          <t xml:space="preserve">MP-tukikisa: </t>
        </r>
        <r>
          <rPr>
            <sz val="9"/>
            <color indexed="81"/>
            <rFont val="Tahoma"/>
            <family val="2"/>
          </rPr>
          <t xml:space="preserve">Muuta palkkioksi korkeintaan 15 % pelimaksuista.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Muuta palkkioksi sovittu korvaus. </t>
        </r>
      </text>
    </comment>
    <comment ref="A18" authorId="0" shapeId="0" xr:uid="{F2BCD065-0C5E-4C9F-BD34-6DDC6CAB48C1}">
      <text>
        <r>
          <rPr>
            <sz val="9"/>
            <color indexed="81"/>
            <rFont val="Tahoma"/>
            <family val="2"/>
          </rPr>
          <t xml:space="preserve">Jakojen monistus maksetaan kilpailunjohtajalle, ellei lisätiedoissa toisin mainita.
</t>
        </r>
      </text>
    </comment>
    <comment ref="A19" authorId="0" shapeId="0" xr:uid="{6DC6A745-F112-4D2E-833D-6A61BDE84BF6}">
      <text>
        <r>
          <rPr>
            <sz val="9"/>
            <color indexed="81"/>
            <rFont val="Tahoma"/>
            <family val="2"/>
          </rPr>
          <t xml:space="preserve">Muut kulut vähennetään pelimaksuista, eikä nitä tilitetä SBL:lle ellei SBL ole niiden maksaja.
</t>
        </r>
      </text>
    </comment>
    <comment ref="A20" authorId="0" shapeId="0" xr:uid="{A753A1C8-FE20-467B-8CC6-4840F75A28FA}">
      <text>
        <r>
          <rPr>
            <sz val="9"/>
            <color indexed="81"/>
            <rFont val="Tahoma"/>
            <family val="2"/>
          </rPr>
          <t xml:space="preserve">Kerhon osuus maksetaan suoraan kerholle. Sitä ei siis makseta SBL:n tilille.
</t>
        </r>
      </text>
    </comment>
    <comment ref="A21" authorId="0" shapeId="0" xr:uid="{686250AC-EED6-4FF1-A733-11ED8AB823C9}">
      <text>
        <r>
          <rPr>
            <b/>
            <sz val="9"/>
            <color indexed="81"/>
            <rFont val="Tahoma"/>
            <family val="2"/>
          </rPr>
          <t>MP-kilpailu:</t>
        </r>
        <r>
          <rPr>
            <sz val="9"/>
            <color indexed="81"/>
            <rFont val="Tahoma"/>
            <family val="2"/>
          </rPr>
          <t xml:space="preserve"> vähintään 40 % pelimaksuista
</t>
        </r>
        <r>
          <rPr>
            <b/>
            <sz val="9"/>
            <color indexed="81"/>
            <rFont val="Tahoma"/>
            <family val="2"/>
          </rPr>
          <t xml:space="preserve">MP-tukikilpailu: </t>
        </r>
        <r>
          <rPr>
            <sz val="9"/>
            <color indexed="81"/>
            <rFont val="Tahoma"/>
            <family val="2"/>
          </rPr>
          <t xml:space="preserve">korkeintaan 15 % pelimaksuista 
</t>
        </r>
        <r>
          <rPr>
            <b/>
            <sz val="9"/>
            <color indexed="81"/>
            <rFont val="Tahoma"/>
            <family val="2"/>
          </rPr>
          <t xml:space="preserve">SM-kilpailu: </t>
        </r>
        <r>
          <rPr>
            <sz val="9"/>
            <color indexed="81"/>
            <rFont val="Tahoma"/>
            <family val="2"/>
          </rPr>
          <t xml:space="preserve">mitalisteille pelimaksu
Tavarapalkinnosta ilmoitetaan sen arvo.
Kilpailunjohtaja voi hyväksyä kelvollisen tavarapalkinnon antamisen rahapalkinnon sijaan. Tällöin tavarapalkintojen arvo voidaan vähentää pelimaksuista eikä sitä tilitetä SBL:lle.
Arvoltaan merkityksettömät palkintoesineet ja tavarapalkinnot kuten pokaalit, mitalit, lippikset, karkkipussit, kahvipaketit yms. ovat verovapaita eikä niitä ilmoiteta.
</t>
        </r>
      </text>
    </comment>
    <comment ref="A22" authorId="0" shapeId="0" xr:uid="{813BE196-E37A-4279-BA66-D058E55A7AEC}">
      <text>
        <r>
          <rPr>
            <sz val="9"/>
            <color indexed="81"/>
            <rFont val="Tahoma"/>
            <family val="2"/>
          </rPr>
          <t>Ilmoita palkintojen suuruus.
Esim.
1. 90 €, 2. 60 €, 3. 40 €   -&gt; 2  -&gt; 190
Yli 100 € henkillökohtaisesta palkinnosta pitää tehdä ilmoitus tulorekisteriin. Tähän tarvitaan palkinnonsaajan nimi ja HeTu. Ilmoituksen tekee järjestävä kerho.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<sst xmlns="http://schemas.openxmlformats.org/spreadsheetml/2006/main" count="401" uniqueCount="180">
  <si>
    <t>Selite</t>
  </si>
  <si>
    <t xml:space="preserve">Euroa </t>
  </si>
  <si>
    <t>Suomen Bridgeliitto - Finlands Bridgeförbund</t>
  </si>
  <si>
    <t>kpl/km</t>
  </si>
  <si>
    <t>á</t>
  </si>
  <si>
    <t>Kilpailun tiedot</t>
  </si>
  <si>
    <t>Päiväys</t>
  </si>
  <si>
    <t>Kilpailunjohtaja</t>
  </si>
  <si>
    <t>Pelimaksu</t>
  </si>
  <si>
    <t>Lisätietoja</t>
  </si>
  <si>
    <t>Muut kerätyt maksut (vuokra, ateria, tms. ei alennusta)</t>
  </si>
  <si>
    <t>Tulot yhteensä</t>
  </si>
  <si>
    <t>Kilpailunjohtajan palkkio</t>
  </si>
  <si>
    <t>Jakojen monistus</t>
  </si>
  <si>
    <r>
      <rPr>
        <b/>
        <sz val="10"/>
        <rFont val="Gill Sans MT"/>
        <family val="2"/>
      </rPr>
      <t>Kerhon osuus</t>
    </r>
    <r>
      <rPr>
        <sz val="10"/>
        <rFont val="Gill Sans MT"/>
        <family val="2"/>
      </rPr>
      <t xml:space="preserve"> (korkeintaan 1,20 €/pelaaja)</t>
    </r>
  </si>
  <si>
    <t>Tmi Timo Sairanen</t>
  </si>
  <si>
    <t>Menot yhteensä</t>
  </si>
  <si>
    <r>
      <t xml:space="preserve">Muut tulot </t>
    </r>
    <r>
      <rPr>
        <sz val="10"/>
        <rFont val="Gill Sans MT"/>
        <family val="2"/>
      </rPr>
      <t>(muualta tuleva palkinto tms.)</t>
    </r>
  </si>
  <si>
    <t>Kilpailunjohtajan matka (km)</t>
  </si>
  <si>
    <t xml:space="preserve"> - junioreja</t>
  </si>
  <si>
    <r>
      <t xml:space="preserve">Osallistujia </t>
    </r>
    <r>
      <rPr>
        <sz val="10"/>
        <rFont val="Gill Sans MT"/>
        <family val="2"/>
      </rPr>
      <t>(jotka eivät saa juniorialennusta)</t>
    </r>
  </si>
  <si>
    <r>
      <rPr>
        <b/>
        <sz val="10"/>
        <rFont val="Gill Sans MT"/>
        <family val="2"/>
      </rPr>
      <t>Palkinnot</t>
    </r>
    <r>
      <rPr>
        <sz val="10"/>
        <rFont val="Gill Sans MT"/>
        <family val="2"/>
      </rPr>
      <t xml:space="preserve"> </t>
    </r>
  </si>
  <si>
    <t>Akaan Bridgekerho ry.</t>
  </si>
  <si>
    <t>B-55 Helsinki</t>
  </si>
  <si>
    <t>BABS ry</t>
  </si>
  <si>
    <t>Bk Slam</t>
  </si>
  <si>
    <t xml:space="preserve">Ekenäs Bk </t>
  </si>
  <si>
    <t>Etiäiset ry</t>
  </si>
  <si>
    <t>Hangö Bk</t>
  </si>
  <si>
    <t xml:space="preserve">Hyvinkään Bk  </t>
  </si>
  <si>
    <t xml:space="preserve">Joensuun Bk </t>
  </si>
  <si>
    <t>Jyväskylän Bk</t>
  </si>
  <si>
    <t>Järviseudun Bk</t>
  </si>
  <si>
    <t>Kajaanin Bk</t>
  </si>
  <si>
    <t>Karis Bk/Karjaan Bk</t>
  </si>
  <si>
    <t xml:space="preserve">Kotkan Bk </t>
  </si>
  <si>
    <t xml:space="preserve">Kouvolan Bk  </t>
  </si>
  <si>
    <t>Kuopion Bk</t>
  </si>
  <si>
    <t>Kymin Kerho ry</t>
  </si>
  <si>
    <t>Lahden Bk</t>
  </si>
  <si>
    <t>Lappeenrannan Bk</t>
  </si>
  <si>
    <t>Mikkelin Bk</t>
  </si>
  <si>
    <t>Nokia-Bridge ry</t>
  </si>
  <si>
    <t xml:space="preserve">Oulun Bk </t>
  </si>
  <si>
    <t>Pieksämäen Bk</t>
  </si>
  <si>
    <t>Porin Bk</t>
  </si>
  <si>
    <t>Porvoon Bk</t>
  </si>
  <si>
    <t>Puijon Bridge ry</t>
  </si>
  <si>
    <t xml:space="preserve">Pyhäsalmen Bk </t>
  </si>
  <si>
    <t xml:space="preserve">Rauman Bk </t>
  </si>
  <si>
    <t>Rovaniemen Bk</t>
  </si>
  <si>
    <t>SABL "Otapieti"</t>
  </si>
  <si>
    <t>Salon Bk</t>
  </si>
  <si>
    <t>Savuton ry</t>
  </si>
  <si>
    <t>Seinäjoen Bk</t>
  </si>
  <si>
    <t>Tammerbridge ry</t>
  </si>
  <si>
    <t>Tampereen Bk</t>
  </si>
  <si>
    <t>Tapiolan Trikki</t>
  </si>
  <si>
    <t>TOPPI ry</t>
  </si>
  <si>
    <t>Turun Bk</t>
  </si>
  <si>
    <t xml:space="preserve">Vaasan Trikkikerho  </t>
  </si>
  <si>
    <t>Vasa Bk</t>
  </si>
  <si>
    <t>Åbo Bk</t>
  </si>
  <si>
    <t>Ähtärin Bk</t>
  </si>
  <si>
    <t>Akaan Bk</t>
  </si>
  <si>
    <t>B-19</t>
  </si>
  <si>
    <t>B-55</t>
  </si>
  <si>
    <t>BABS</t>
  </si>
  <si>
    <t>AV</t>
  </si>
  <si>
    <t>Etiäiset</t>
  </si>
  <si>
    <t xml:space="preserve">Kokkolan Bk </t>
  </si>
  <si>
    <t>HKY:n Bk</t>
  </si>
  <si>
    <t>Karis Bk</t>
  </si>
  <si>
    <t>KUB</t>
  </si>
  <si>
    <t>Kirkkonummen Bk</t>
  </si>
  <si>
    <t>Kulo-Bridge</t>
  </si>
  <si>
    <t>Kymin Kerho</t>
  </si>
  <si>
    <t>Nokia-Bridge</t>
  </si>
  <si>
    <t>OY-Bridge</t>
  </si>
  <si>
    <t>Puijon Bridge</t>
  </si>
  <si>
    <t>Savuton</t>
  </si>
  <si>
    <t>Tammerbridge</t>
  </si>
  <si>
    <t>TOPPI</t>
  </si>
  <si>
    <t>Bridgeklubben inom AV</t>
  </si>
  <si>
    <t>B-19 Hämeenlinna</t>
  </si>
  <si>
    <t>Ekenäs Bk</t>
  </si>
  <si>
    <t>Hyvinkään Bk</t>
  </si>
  <si>
    <t>Joensuun Bk</t>
  </si>
  <si>
    <t>Keski-Uudenmaan Bridge (KUB)</t>
  </si>
  <si>
    <t>Kirkkonummen Bk Kyrkslätt</t>
  </si>
  <si>
    <t>Kotkan Bk</t>
  </si>
  <si>
    <t>Kouvolan Bk</t>
  </si>
  <si>
    <t>Kulo Bridge ry</t>
  </si>
  <si>
    <t>SABL Otapieti</t>
  </si>
  <si>
    <t>Oulun Bk</t>
  </si>
  <si>
    <t>Oulun yliopiston Bk</t>
  </si>
  <si>
    <t>Pyhäsalmen Bk</t>
  </si>
  <si>
    <t>Rauman Bk</t>
  </si>
  <si>
    <t>Vaasan Trikkikerho</t>
  </si>
  <si>
    <t>Kokkolan Bk</t>
  </si>
  <si>
    <t>HK.Y:n Bk</t>
  </si>
  <si>
    <t>SBL SM-kilpailu</t>
  </si>
  <si>
    <t>lyhyt</t>
  </si>
  <si>
    <t>virallinen</t>
  </si>
  <si>
    <t>jm</t>
  </si>
  <si>
    <t>vp</t>
  </si>
  <si>
    <t>Muut</t>
  </si>
  <si>
    <t xml:space="preserve">Maksetaan SBL:n tilille FI11 1548 3000 1004 96 </t>
  </si>
  <si>
    <t>Laskuttaja</t>
  </si>
  <si>
    <t>Viitasalo Pekka</t>
  </si>
  <si>
    <t>Tuomi Raija</t>
  </si>
  <si>
    <t>Suominen Pasi</t>
  </si>
  <si>
    <t>Sandström Kati</t>
  </si>
  <si>
    <t>Salminen Hannu</t>
  </si>
  <si>
    <t>Sairanen Timo</t>
  </si>
  <si>
    <t>Saastamoinen Mauri</t>
  </si>
  <si>
    <t>Pölkki Jussi</t>
  </si>
  <si>
    <t>Nuutila Milko</t>
  </si>
  <si>
    <t>Mäki Sami</t>
  </si>
  <si>
    <t>Mäkelä Anni</t>
  </si>
  <si>
    <t>Mylläri Maria</t>
  </si>
  <si>
    <t>Kytömaa Jukka</t>
  </si>
  <si>
    <t>Koivu Tero</t>
  </si>
  <si>
    <t>Koistinen Kauko</t>
  </si>
  <si>
    <t>Kivipensas Olavi</t>
  </si>
  <si>
    <t>Kitti Sanna</t>
  </si>
  <si>
    <t>Jalkanen Liisa</t>
  </si>
  <si>
    <t>Harjunen Klaus</t>
  </si>
  <si>
    <t>Halttunen Timo</t>
  </si>
  <si>
    <t>Arle Martin</t>
  </si>
  <si>
    <t>Tmi Bridge Promotion</t>
  </si>
  <si>
    <t>Kilpailun tase</t>
  </si>
  <si>
    <t>KILPAILU-TILITYS</t>
  </si>
  <si>
    <t>Kilpailu/järjestäjä</t>
  </si>
  <si>
    <t xml:space="preserve">SBL </t>
  </si>
  <si>
    <r>
      <t xml:space="preserve">SBL:n osuus </t>
    </r>
    <r>
      <rPr>
        <sz val="10"/>
        <rFont val="Gill Sans MT"/>
        <family val="2"/>
      </rPr>
      <t xml:space="preserve">(Rally ja ABC-sarjoissa 7 €) </t>
    </r>
  </si>
  <si>
    <r>
      <t xml:space="preserve">Kilpailunjohtajan palkkio </t>
    </r>
    <r>
      <rPr>
        <sz val="10"/>
        <rFont val="Gill Sans MT"/>
        <family val="2"/>
      </rPr>
      <t xml:space="preserve">(Rally ja ABC-sarjoissa 3,50 €) </t>
    </r>
  </si>
  <si>
    <r>
      <rPr>
        <b/>
        <sz val="10"/>
        <rFont val="Gill Sans MT"/>
        <family val="2"/>
      </rPr>
      <t>Muut kulut</t>
    </r>
    <r>
      <rPr>
        <sz val="10"/>
        <rFont val="Gill Sans MT"/>
        <family val="2"/>
      </rPr>
      <t xml:space="preserve"> (vuokrat, ateriat, tms. BA vuokra MP-kisassa 2 €)</t>
    </r>
  </si>
  <si>
    <t>Rahi Olli</t>
  </si>
  <si>
    <t>OY Katin Arvopiste AB</t>
  </si>
  <si>
    <t>Yhteenveto tapahtuiman kilpailuista</t>
  </si>
  <si>
    <t>Järjestäjä</t>
  </si>
  <si>
    <t>Päivä</t>
  </si>
  <si>
    <t>Osallistujia</t>
  </si>
  <si>
    <t>Junioreja</t>
  </si>
  <si>
    <t>Pelimaksut yhteensä</t>
  </si>
  <si>
    <t>Muut maksut</t>
  </si>
  <si>
    <t>MENOT</t>
  </si>
  <si>
    <t>Palkkiot</t>
  </si>
  <si>
    <t>Kerho</t>
  </si>
  <si>
    <t>Muut kulut</t>
  </si>
  <si>
    <t>Palkinnot</t>
  </si>
  <si>
    <t>Kilpailutilitys2!</t>
  </si>
  <si>
    <t>Kilpailutilitys3!</t>
  </si>
  <si>
    <t>Kilpailutilitys4!</t>
  </si>
  <si>
    <t>Kilpailutilitys5!</t>
  </si>
  <si>
    <t>Yhteensä</t>
  </si>
  <si>
    <t>Sarake1</t>
  </si>
  <si>
    <t>Summa</t>
  </si>
  <si>
    <t>Jaot</t>
  </si>
  <si>
    <t>Maksetaan viitteellä</t>
  </si>
  <si>
    <t>Tilille</t>
  </si>
  <si>
    <t>FI11 1548 3000 1004 96</t>
  </si>
  <si>
    <t>Kilpailutilitys1!</t>
  </si>
  <si>
    <t>I palkinto</t>
  </si>
  <si>
    <t>II palkinto</t>
  </si>
  <si>
    <t>III palkinto</t>
  </si>
  <si>
    <t>IV palkinto</t>
  </si>
  <si>
    <t>Lahjakortit</t>
  </si>
  <si>
    <t>SBL-lahjakortit</t>
  </si>
  <si>
    <t>SBL+TD-lahjak.</t>
  </si>
  <si>
    <t>SBL+TD+Jaot-lahjak</t>
  </si>
  <si>
    <t>EL Liisa Jalkanen</t>
  </si>
  <si>
    <t>Fred S Consulting</t>
  </si>
  <si>
    <t>Sundwall Fred</t>
  </si>
  <si>
    <t>Lautala Merja</t>
  </si>
  <si>
    <t>Älä vaihda välilehtien nimiä.</t>
  </si>
  <si>
    <t>Älä poista välilehtiä.</t>
  </si>
  <si>
    <r>
      <rPr>
        <b/>
        <sz val="14"/>
        <color rgb="FFFF0000"/>
        <rFont val="Gill Sans MT"/>
        <family val="2"/>
      </rPr>
      <t>Huom!</t>
    </r>
    <r>
      <rPr>
        <sz val="14"/>
        <color rgb="FFFF0000"/>
        <rFont val="Gill Sans MT"/>
        <family val="2"/>
      </rPr>
      <t xml:space="preserve"> Älä lisää tai poista rivejä.</t>
    </r>
  </si>
  <si>
    <t>Yhteenveto poimii tiedot näillä asetuksilla.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</si>
</sst>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[$€-40B];[Red]\-#,##0.00\ [$€-40B]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ill Sans MT"/>
      <family val="2"/>
    </font>
    <font>
      <sz val="8"/>
      <name val="Gill Sans MT"/>
      <family val="2"/>
    </font>
    <font>
      <b/>
      <sz val="10"/>
      <name val="Gill Sans MT"/>
      <family val="2"/>
    </font>
    <font>
      <sz val="14"/>
      <name val="Gill Sans MT"/>
      <family val="2"/>
    </font>
    <font>
      <sz val="10"/>
      <name val="Arial"/>
      <family val="2"/>
    </font>
    <font>
      <sz val="16"/>
      <name val="Gill Sans MT"/>
      <family val="2"/>
    </font>
    <font>
      <sz val="16"/>
      <name val="Arial"/>
      <family val="2"/>
    </font>
    <font>
      <sz val="14"/>
      <name val="Arial"/>
      <family val="2"/>
    </font>
    <font>
      <b/>
      <sz val="12"/>
      <name val="Gill Sans MT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Gill Sans MT"/>
      <family val="2"/>
    </font>
    <font>
      <sz val="10"/>
      <color rgb="FFFF0000"/>
      <name val="Gill Sans MT"/>
      <family val="2"/>
    </font>
    <font>
      <sz val="10"/>
      <name val="Arial"/>
      <family val="2"/>
    </font>
    <font>
      <sz val="14"/>
      <color rgb="FFFF0000"/>
      <name val="Gill Sans MT"/>
      <family val="2"/>
    </font>
    <font>
      <b/>
      <sz val="14"/>
      <color rgb="FFFF000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5" fillId="0" borderId="2" xfId="0" applyFont="1" applyBorder="1" applyAlignment="1" applyProtection="1">
      <alignment horizontal="left" wrapText="1"/>
      <protection locked="0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5" fillId="2" borderId="3" xfId="0" applyFont="1" applyFill="1" applyBorder="1" applyAlignment="1">
      <alignment horizontal="center" wrapText="1"/>
    </xf>
    <xf numFmtId="44" fontId="3" fillId="0" borderId="5" xfId="1" applyFont="1" applyBorder="1" applyAlignment="1">
      <alignment horizontal="center" wrapText="1"/>
    </xf>
    <xf numFmtId="0" fontId="12" fillId="0" borderId="0" xfId="0" applyFont="1"/>
    <xf numFmtId="0" fontId="5" fillId="2" borderId="5" xfId="0" applyFont="1" applyFill="1" applyBorder="1" applyAlignment="1">
      <alignment wrapText="1"/>
    </xf>
    <xf numFmtId="0" fontId="5" fillId="0" borderId="4" xfId="0" applyFont="1" applyBorder="1" applyAlignment="1">
      <alignment horizontal="left"/>
    </xf>
    <xf numFmtId="44" fontId="0" fillId="0" borderId="5" xfId="1" applyFont="1" applyBorder="1" applyAlignment="1">
      <alignment horizontal="left"/>
    </xf>
    <xf numFmtId="44" fontId="3" fillId="0" borderId="5" xfId="1" applyFont="1" applyBorder="1" applyAlignment="1">
      <alignment horizontal="left" wrapText="1"/>
    </xf>
    <xf numFmtId="14" fontId="0" fillId="0" borderId="5" xfId="0" applyNumberFormat="1" applyBorder="1" applyAlignment="1">
      <alignment horizontal="right"/>
    </xf>
    <xf numFmtId="0" fontId="5" fillId="2" borderId="4" xfId="0" applyFont="1" applyFill="1" applyBorder="1"/>
    <xf numFmtId="0" fontId="0" fillId="0" borderId="5" xfId="0" applyBorder="1"/>
    <xf numFmtId="0" fontId="1" fillId="0" borderId="0" xfId="0" applyFont="1"/>
    <xf numFmtId="0" fontId="17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4" fontId="3" fillId="0" borderId="1" xfId="1" applyNumberFormat="1" applyFont="1" applyBorder="1"/>
    <xf numFmtId="164" fontId="5" fillId="0" borderId="1" xfId="1" applyNumberFormat="1" applyFont="1" applyBorder="1"/>
    <xf numFmtId="164" fontId="0" fillId="0" borderId="5" xfId="1" applyNumberFormat="1" applyFont="1" applyBorder="1" applyAlignment="1"/>
    <xf numFmtId="164" fontId="5" fillId="2" borderId="1" xfId="1" applyNumberFormat="1" applyFont="1" applyFill="1" applyBorder="1" applyAlignment="1">
      <alignment wrapText="1"/>
    </xf>
    <xf numFmtId="0" fontId="1" fillId="0" borderId="3" xfId="0" applyFont="1" applyBorder="1" applyAlignment="1">
      <alignment horizontal="left"/>
    </xf>
    <xf numFmtId="0" fontId="18" fillId="0" borderId="0" xfId="0" applyFont="1"/>
    <xf numFmtId="14" fontId="18" fillId="0" borderId="0" xfId="0" applyNumberFormat="1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44" fontId="18" fillId="0" borderId="0" xfId="1" applyFont="1" applyAlignment="1">
      <alignment horizontal="left"/>
    </xf>
    <xf numFmtId="8" fontId="18" fillId="0" borderId="0" xfId="1" applyNumberFormat="1" applyFont="1" applyAlignment="1"/>
    <xf numFmtId="44" fontId="19" fillId="0" borderId="0" xfId="1" applyFont="1" applyAlignment="1"/>
    <xf numFmtId="8" fontId="18" fillId="0" borderId="0" xfId="0" applyNumberFormat="1" applyFont="1"/>
    <xf numFmtId="0" fontId="18" fillId="0" borderId="0" xfId="0" applyFont="1" applyAlignment="1">
      <alignment horizontal="center"/>
    </xf>
    <xf numFmtId="0" fontId="21" fillId="0" borderId="7" xfId="0" applyFont="1" applyBorder="1"/>
    <xf numFmtId="14" fontId="20" fillId="0" borderId="7" xfId="0" applyNumberFormat="1" applyFont="1" applyBorder="1"/>
    <xf numFmtId="0" fontId="20" fillId="0" borderId="7" xfId="0" applyFont="1" applyBorder="1"/>
    <xf numFmtId="44" fontId="20" fillId="0" borderId="7" xfId="0" applyNumberFormat="1" applyFont="1" applyBorder="1"/>
    <xf numFmtId="8" fontId="20" fillId="0" borderId="7" xfId="0" applyNumberFormat="1" applyFont="1" applyBorder="1"/>
    <xf numFmtId="44" fontId="20" fillId="0" borderId="7" xfId="1" applyFont="1" applyBorder="1"/>
    <xf numFmtId="0" fontId="21" fillId="0" borderId="0" xfId="0" applyFont="1"/>
    <xf numFmtId="14" fontId="20" fillId="0" borderId="0" xfId="0" applyNumberFormat="1" applyFont="1"/>
    <xf numFmtId="0" fontId="20" fillId="0" borderId="0" xfId="0" applyFont="1"/>
    <xf numFmtId="44" fontId="20" fillId="0" borderId="0" xfId="0" applyNumberFormat="1" applyFont="1"/>
    <xf numFmtId="8" fontId="20" fillId="0" borderId="0" xfId="0" applyNumberFormat="1" applyFont="1"/>
    <xf numFmtId="44" fontId="20" fillId="0" borderId="0" xfId="1" applyFont="1"/>
    <xf numFmtId="0" fontId="21" fillId="0" borderId="6" xfId="0" applyFont="1" applyBorder="1"/>
    <xf numFmtId="0" fontId="20" fillId="0" borderId="6" xfId="0" applyFont="1" applyBorder="1"/>
    <xf numFmtId="8" fontId="21" fillId="0" borderId="6" xfId="0" applyNumberFormat="1" applyFont="1" applyBorder="1"/>
    <xf numFmtId="0" fontId="21" fillId="0" borderId="6" xfId="1" applyNumberFormat="1" applyFont="1" applyBorder="1"/>
    <xf numFmtId="164" fontId="3" fillId="0" borderId="0" xfId="0" applyNumberFormat="1" applyFont="1"/>
    <xf numFmtId="0" fontId="23" fillId="0" borderId="5" xfId="0" applyFont="1" applyBorder="1" applyAlignment="1">
      <alignment horizontal="left" wrapText="1"/>
    </xf>
    <xf numFmtId="44" fontId="23" fillId="0" borderId="5" xfId="1" applyFont="1" applyBorder="1" applyAlignment="1">
      <alignment horizontal="left" wrapText="1"/>
    </xf>
    <xf numFmtId="164" fontId="23" fillId="0" borderId="1" xfId="1" applyNumberFormat="1" applyFont="1" applyBorder="1"/>
    <xf numFmtId="8" fontId="20" fillId="0" borderId="8" xfId="0" applyNumberFormat="1" applyFont="1" applyBorder="1"/>
    <xf numFmtId="0" fontId="25" fillId="0" borderId="0" xfId="0" applyFont="1"/>
    <xf numFmtId="9" fontId="0" fillId="0" borderId="3" xfId="2" applyFont="1" applyBorder="1"/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5" fillId="2" borderId="4" xfId="0" applyFont="1" applyFill="1" applyBorder="1"/>
    <xf numFmtId="0" fontId="5" fillId="2" borderId="5" xfId="0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shrinkToFit="1"/>
    </xf>
    <xf numFmtId="0" fontId="5" fillId="0" borderId="5" xfId="0" applyFont="1" applyBorder="1" applyAlignment="1">
      <alignment horizontal="left" shrinkToFit="1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locked="0"/>
    </xf>
    <xf numFmtId="0" fontId="11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0" fillId="0" borderId="3" xfId="0" applyBorder="1" applyAlignment="1">
      <alignment horizontal="left" wrapText="1"/>
    </xf>
    <xf numFmtId="0" fontId="0" fillId="0" borderId="5" xfId="0" applyBorder="1"/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Radio" checked="Checked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114300</xdr:rowOff>
    </xdr:from>
    <xdr:to>
      <xdr:col>0</xdr:col>
      <xdr:colOff>1114425</xdr:colOff>
      <xdr:row>1</xdr:row>
      <xdr:rowOff>171450</xdr:rowOff>
    </xdr:to>
    <xdr:pic>
      <xdr:nvPicPr>
        <xdr:cNvPr id="1066" name="Kuva 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430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MP-kilpaiku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</xdr:row>
          <xdr:rowOff>9525</xdr:rowOff>
        </xdr:from>
        <xdr:to>
          <xdr:col>1</xdr:col>
          <xdr:colOff>1114425</xdr:colOff>
          <xdr:row>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SM-kilpailu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</xdr:row>
          <xdr:rowOff>9525</xdr:rowOff>
        </xdr:from>
        <xdr:to>
          <xdr:col>3</xdr:col>
          <xdr:colOff>685800</xdr:colOff>
          <xdr:row>2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MP-tukikilpailu (kohde)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19050</xdr:rowOff>
        </xdr:from>
        <xdr:to>
          <xdr:col>1</xdr:col>
          <xdr:colOff>1381125</xdr:colOff>
          <xdr:row>5</xdr:row>
          <xdr:rowOff>381000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Työkorvaus (yksityishenkilö)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1552575</xdr:colOff>
          <xdr:row>5</xdr:row>
          <xdr:rowOff>28575</xdr:rowOff>
        </xdr:from>
        <xdr:to>
          <xdr:col>2</xdr:col>
          <xdr:colOff>762000</xdr:colOff>
          <xdr:row>5</xdr:row>
          <xdr:rowOff>371475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Laskutus (yrittäjä)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95249</xdr:colOff>
      <xdr:row>5</xdr:row>
      <xdr:rowOff>371475</xdr:rowOff>
    </xdr:from>
    <xdr:ext cx="4876801" cy="352425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76374" y="2343150"/>
          <a:ext cx="4876801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800"/>
            <a:t>Työkorvauksen</a:t>
          </a:r>
          <a:r>
            <a:rPr lang="fi-FI" sz="800" baseline="0"/>
            <a:t> maksamista varten tarvitaan maksun saajan HeTu, tilinumero ja verokortti. </a:t>
          </a:r>
        </a:p>
        <a:p>
          <a:r>
            <a:rPr lang="fi-FI" sz="800" baseline="0"/>
            <a:t>Yrittäjä toimittaa  Y-tunnuksella varustetun laskun SBL:n toimistoon.</a:t>
          </a:r>
          <a:endParaRPr lang="fi-FI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MP-kilpailu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MP-kilpaiku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MP-kilpaiku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MP-kilpailu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MP-kilpaiku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114300</xdr:rowOff>
    </xdr:from>
    <xdr:to>
      <xdr:col>0</xdr:col>
      <xdr:colOff>1114425</xdr:colOff>
      <xdr:row>1</xdr:row>
      <xdr:rowOff>171450</xdr:rowOff>
    </xdr:to>
    <xdr:pic>
      <xdr:nvPicPr>
        <xdr:cNvPr id="2" name="Kuva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430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MP-kilpaiku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</xdr:row>
          <xdr:rowOff>9525</xdr:rowOff>
        </xdr:from>
        <xdr:to>
          <xdr:col>1</xdr:col>
          <xdr:colOff>1114425</xdr:colOff>
          <xdr:row>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SM-kilpailu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</xdr:row>
          <xdr:rowOff>9525</xdr:rowOff>
        </xdr:from>
        <xdr:to>
          <xdr:col>3</xdr:col>
          <xdr:colOff>685800</xdr:colOff>
          <xdr:row>2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MP-tukikilpailu (kohde)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19050</xdr:rowOff>
        </xdr:from>
        <xdr:to>
          <xdr:col>1</xdr:col>
          <xdr:colOff>1381125</xdr:colOff>
          <xdr:row>5</xdr:row>
          <xdr:rowOff>381000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Työkorvaus (yksityishenkilö)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1552575</xdr:colOff>
          <xdr:row>5</xdr:row>
          <xdr:rowOff>28575</xdr:rowOff>
        </xdr:from>
        <xdr:to>
          <xdr:col>2</xdr:col>
          <xdr:colOff>762000</xdr:colOff>
          <xdr:row>5</xdr:row>
          <xdr:rowOff>371475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Laskutus (yrittäjä)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95249</xdr:colOff>
      <xdr:row>5</xdr:row>
      <xdr:rowOff>371475</xdr:rowOff>
    </xdr:from>
    <xdr:ext cx="4876801" cy="352425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76374" y="2343150"/>
          <a:ext cx="4876801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800"/>
            <a:t>Työkorvauksen</a:t>
          </a:r>
          <a:r>
            <a:rPr lang="fi-FI" sz="800" baseline="0"/>
            <a:t> maksamista varten tarvitaan maksun saajan HeTu, tilinumero ja verokortti. </a:t>
          </a:r>
        </a:p>
        <a:p>
          <a:r>
            <a:rPr lang="fi-FI" sz="800" baseline="0"/>
            <a:t>Yrittäjä toimittaa  Y-tunnuksella varustetun laskun SBL:n toimistoon.</a:t>
          </a:r>
          <a:endParaRPr lang="fi-FI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MP-kilpaiku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MP-kilpailu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MP-kilpaiku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114300</xdr:rowOff>
    </xdr:from>
    <xdr:to>
      <xdr:col>0</xdr:col>
      <xdr:colOff>1114425</xdr:colOff>
      <xdr:row>1</xdr:row>
      <xdr:rowOff>171450</xdr:rowOff>
    </xdr:to>
    <xdr:pic>
      <xdr:nvPicPr>
        <xdr:cNvPr id="2" name="Kuva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430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MP-kilpaiku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</xdr:row>
          <xdr:rowOff>9525</xdr:rowOff>
        </xdr:from>
        <xdr:to>
          <xdr:col>1</xdr:col>
          <xdr:colOff>1114425</xdr:colOff>
          <xdr:row>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SM-kilpailu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</xdr:row>
          <xdr:rowOff>9525</xdr:rowOff>
        </xdr:from>
        <xdr:to>
          <xdr:col>3</xdr:col>
          <xdr:colOff>685800</xdr:colOff>
          <xdr:row>2</xdr:row>
          <xdr:rowOff>304800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MP-tukikilpailu (kohde)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19050</xdr:rowOff>
        </xdr:from>
        <xdr:to>
          <xdr:col>1</xdr:col>
          <xdr:colOff>1381125</xdr:colOff>
          <xdr:row>5</xdr:row>
          <xdr:rowOff>381000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Työkorvaus (yksityishenkilö)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1552575</xdr:colOff>
          <xdr:row>5</xdr:row>
          <xdr:rowOff>28575</xdr:rowOff>
        </xdr:from>
        <xdr:to>
          <xdr:col>2</xdr:col>
          <xdr:colOff>762000</xdr:colOff>
          <xdr:row>5</xdr:row>
          <xdr:rowOff>371475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Laskutus (yrittäjä)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95249</xdr:colOff>
      <xdr:row>5</xdr:row>
      <xdr:rowOff>371475</xdr:rowOff>
    </xdr:from>
    <xdr:ext cx="4876801" cy="352425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76374" y="2343150"/>
          <a:ext cx="4876801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800"/>
            <a:t>Työkorvauksen</a:t>
          </a:r>
          <a:r>
            <a:rPr lang="fi-FI" sz="800" baseline="0"/>
            <a:t> maksamista varten tarvitaan maksun saajan HeTu, tilinumero ja verokortti. </a:t>
          </a:r>
        </a:p>
        <a:p>
          <a:r>
            <a:rPr lang="fi-FI" sz="800" baseline="0"/>
            <a:t>Yrittäjä toimittaa  Y-tunnuksella varustetun laskun SBL:n toimistoon.</a:t>
          </a:r>
          <a:endParaRPr lang="fi-FI" sz="8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114300</xdr:rowOff>
    </xdr:from>
    <xdr:to>
      <xdr:col>0</xdr:col>
      <xdr:colOff>1114425</xdr:colOff>
      <xdr:row>1</xdr:row>
      <xdr:rowOff>171450</xdr:rowOff>
    </xdr:to>
    <xdr:pic>
      <xdr:nvPicPr>
        <xdr:cNvPr id="2" name="Kuva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430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MP-kilpaiku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</xdr:row>
          <xdr:rowOff>9525</xdr:rowOff>
        </xdr:from>
        <xdr:to>
          <xdr:col>1</xdr:col>
          <xdr:colOff>1114425</xdr:colOff>
          <xdr:row>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SM-kilpailu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</xdr:row>
          <xdr:rowOff>9525</xdr:rowOff>
        </xdr:from>
        <xdr:to>
          <xdr:col>3</xdr:col>
          <xdr:colOff>685800</xdr:colOff>
          <xdr:row>2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MP-tukikilpailu (kohde)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19050</xdr:rowOff>
        </xdr:from>
        <xdr:to>
          <xdr:col>1</xdr:col>
          <xdr:colOff>1381125</xdr:colOff>
          <xdr:row>5</xdr:row>
          <xdr:rowOff>381000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Työkorvaus (yksityishenkilö)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1552575</xdr:colOff>
          <xdr:row>5</xdr:row>
          <xdr:rowOff>28575</xdr:rowOff>
        </xdr:from>
        <xdr:to>
          <xdr:col>2</xdr:col>
          <xdr:colOff>762000</xdr:colOff>
          <xdr:row>5</xdr:row>
          <xdr:rowOff>371475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Laskutus (yrittäjä)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95249</xdr:colOff>
      <xdr:row>5</xdr:row>
      <xdr:rowOff>371475</xdr:rowOff>
    </xdr:from>
    <xdr:ext cx="4876801" cy="352425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76374" y="2343150"/>
          <a:ext cx="4876801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800"/>
            <a:t>Työkorvauksen</a:t>
          </a:r>
          <a:r>
            <a:rPr lang="fi-FI" sz="800" baseline="0"/>
            <a:t> maksamista varten tarvitaan maksun saajan HeTu, tilinumero ja verokortti. </a:t>
          </a:r>
        </a:p>
        <a:p>
          <a:r>
            <a:rPr lang="fi-FI" sz="800" baseline="0"/>
            <a:t>Yrittäjä toimittaa  Y-tunnuksella varustetun laskun SBL:n toimistoon.</a:t>
          </a:r>
          <a:endParaRPr lang="fi-FI" sz="8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114300</xdr:rowOff>
    </xdr:from>
    <xdr:to>
      <xdr:col>0</xdr:col>
      <xdr:colOff>1114425</xdr:colOff>
      <xdr:row>1</xdr:row>
      <xdr:rowOff>171450</xdr:rowOff>
    </xdr:to>
    <xdr:pic>
      <xdr:nvPicPr>
        <xdr:cNvPr id="2" name="Kuva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430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</xdr:row>
          <xdr:rowOff>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MP-kilpaiku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</xdr:row>
          <xdr:rowOff>9525</xdr:rowOff>
        </xdr:from>
        <xdr:to>
          <xdr:col>1</xdr:col>
          <xdr:colOff>1114425</xdr:colOff>
          <xdr:row>3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SM-kilpailu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</xdr:row>
          <xdr:rowOff>9525</xdr:rowOff>
        </xdr:from>
        <xdr:to>
          <xdr:col>3</xdr:col>
          <xdr:colOff>685800</xdr:colOff>
          <xdr:row>2</xdr:row>
          <xdr:rowOff>304800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MP-tukikilpailu (kohde)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19050</xdr:rowOff>
        </xdr:from>
        <xdr:to>
          <xdr:col>1</xdr:col>
          <xdr:colOff>1381125</xdr:colOff>
          <xdr:row>5</xdr:row>
          <xdr:rowOff>381000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Työkorvaus (yksityishenkilö)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1552575</xdr:colOff>
          <xdr:row>5</xdr:row>
          <xdr:rowOff>28575</xdr:rowOff>
        </xdr:from>
        <xdr:to>
          <xdr:col>2</xdr:col>
          <xdr:colOff>762000</xdr:colOff>
          <xdr:row>5</xdr:row>
          <xdr:rowOff>371475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Laskutus (yrittäjä)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95249</xdr:colOff>
      <xdr:row>5</xdr:row>
      <xdr:rowOff>371475</xdr:rowOff>
    </xdr:from>
    <xdr:ext cx="4876801" cy="352425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76374" y="2343150"/>
          <a:ext cx="4876801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800"/>
            <a:t>Työkorvauksen</a:t>
          </a:r>
          <a:r>
            <a:rPr lang="fi-FI" sz="800" baseline="0"/>
            <a:t> maksamista varten tarvitaan maksun saajan HeTu, tilinumero ja verokortti. </a:t>
          </a:r>
        </a:p>
        <a:p>
          <a:r>
            <a:rPr lang="fi-FI" sz="800" baseline="0"/>
            <a:t>Yrittäjä toimittaa  Y-tunnuksella varustetun laskun SBL:n toimistoon.</a:t>
          </a:r>
          <a:endParaRPr lang="fi-FI" sz="8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Relationship Id="rId9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Relationship Id="rId9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O32"/>
  <sheetViews>
    <sheetView tabSelected="1" workbookViewId="0">
      <selection activeCell="D21" sqref="D21"/>
    </sheetView>
  </sheetViews>
  <sheetFormatPr defaultColWidth="9.140625" defaultRowHeight="24.95" customHeight="1" x14ac:dyDescent="0.3"/>
  <cols>
    <col min="1" max="1" width="20.7109375" style="1" customWidth="1"/>
    <col min="2" max="2" width="29" style="3" customWidth="1"/>
    <col min="3" max="3" width="16.28515625" style="3" customWidth="1"/>
    <col min="4" max="4" width="12.7109375" style="3" customWidth="1"/>
    <col min="5" max="5" width="17.140625" style="2" customWidth="1"/>
    <col min="6" max="16384" width="9.140625" style="2"/>
  </cols>
  <sheetData>
    <row r="1" spans="1:15" ht="56.25" customHeight="1" x14ac:dyDescent="0.45">
      <c r="A1" s="2"/>
      <c r="B1" s="84" t="s">
        <v>2</v>
      </c>
      <c r="C1" s="85"/>
      <c r="D1" s="86"/>
      <c r="E1" s="90" t="s">
        <v>132</v>
      </c>
      <c r="G1" s="4"/>
    </row>
    <row r="2" spans="1:15" ht="24.95" customHeight="1" x14ac:dyDescent="0.45">
      <c r="A2" s="5"/>
      <c r="B2" s="87"/>
      <c r="C2" s="87"/>
      <c r="D2" s="88"/>
      <c r="E2" s="91"/>
      <c r="G2" s="65" t="s">
        <v>178</v>
      </c>
    </row>
    <row r="3" spans="1:15" ht="24.95" customHeight="1" x14ac:dyDescent="0.45">
      <c r="A3" s="7" t="s">
        <v>5</v>
      </c>
      <c r="B3" s="11"/>
      <c r="C3" s="12"/>
      <c r="D3" s="12"/>
      <c r="E3" s="12"/>
      <c r="G3" s="65" t="s">
        <v>176</v>
      </c>
    </row>
    <row r="4" spans="1:15" ht="24.95" customHeight="1" x14ac:dyDescent="0.45">
      <c r="A4" s="7" t="s">
        <v>133</v>
      </c>
      <c r="B4" s="25"/>
      <c r="C4" s="26"/>
      <c r="D4" s="6" t="s">
        <v>6</v>
      </c>
      <c r="E4" s="20"/>
      <c r="G4" s="65" t="s">
        <v>177</v>
      </c>
    </row>
    <row r="5" spans="1:15" ht="24.95" customHeight="1" x14ac:dyDescent="0.45">
      <c r="A5" s="7" t="s">
        <v>7</v>
      </c>
      <c r="B5" s="89"/>
      <c r="C5" s="81"/>
      <c r="D5" s="6" t="s">
        <v>8</v>
      </c>
      <c r="E5" s="18"/>
      <c r="G5" s="4" t="s">
        <v>179</v>
      </c>
    </row>
    <row r="6" spans="1:15" ht="30.75" customHeight="1" x14ac:dyDescent="0.3">
      <c r="A6" s="7" t="s">
        <v>12</v>
      </c>
      <c r="B6" s="21"/>
      <c r="C6" s="6"/>
      <c r="D6" s="6" t="s">
        <v>108</v>
      </c>
      <c r="E6" s="22"/>
    </row>
    <row r="7" spans="1:15" ht="24.95" customHeight="1" x14ac:dyDescent="0.3">
      <c r="A7" s="7"/>
      <c r="B7" s="8"/>
      <c r="C7" s="6"/>
      <c r="D7" s="6"/>
      <c r="E7" s="16"/>
    </row>
    <row r="8" spans="1:15" ht="24.95" customHeight="1" x14ac:dyDescent="0.3">
      <c r="A8" s="7" t="s">
        <v>9</v>
      </c>
      <c r="B8" s="89"/>
      <c r="C8" s="81"/>
      <c r="D8" s="81"/>
      <c r="E8" s="78"/>
    </row>
    <row r="9" spans="1:15" ht="24.95" customHeight="1" x14ac:dyDescent="0.3">
      <c r="A9" s="8" t="s">
        <v>0</v>
      </c>
      <c r="B9" s="6"/>
      <c r="C9" s="13" t="s">
        <v>3</v>
      </c>
      <c r="D9" s="13" t="s">
        <v>4</v>
      </c>
      <c r="E9" s="9" t="s">
        <v>1</v>
      </c>
    </row>
    <row r="10" spans="1:15" ht="24.95" customHeight="1" x14ac:dyDescent="0.3">
      <c r="A10" s="73" t="s">
        <v>20</v>
      </c>
      <c r="B10" s="68"/>
      <c r="C10" s="10"/>
      <c r="D10" s="14">
        <f>E5</f>
        <v>0</v>
      </c>
      <c r="E10" s="29">
        <f>C10*D10</f>
        <v>0</v>
      </c>
      <c r="G10" s="15"/>
      <c r="I10" s="1"/>
      <c r="J10" s="82"/>
      <c r="K10" s="83"/>
      <c r="L10" s="83"/>
      <c r="M10" s="83"/>
      <c r="N10" s="83"/>
      <c r="O10" s="83"/>
    </row>
    <row r="11" spans="1:15" ht="24.95" customHeight="1" x14ac:dyDescent="0.3">
      <c r="A11" s="73" t="s">
        <v>19</v>
      </c>
      <c r="B11" s="68"/>
      <c r="C11" s="10"/>
      <c r="D11" s="14">
        <f>E5/2</f>
        <v>0</v>
      </c>
      <c r="E11" s="29">
        <f t="shared" ref="E11:E28" si="0">C11*D11</f>
        <v>0</v>
      </c>
    </row>
    <row r="12" spans="1:15" ht="24.95" customHeight="1" x14ac:dyDescent="0.3">
      <c r="A12" s="67" t="s">
        <v>10</v>
      </c>
      <c r="B12" s="68"/>
      <c r="C12" s="10"/>
      <c r="D12" s="14">
        <v>0</v>
      </c>
      <c r="E12" s="29">
        <f t="shared" si="0"/>
        <v>0</v>
      </c>
    </row>
    <row r="13" spans="1:15" ht="24.95" customHeight="1" x14ac:dyDescent="0.3">
      <c r="A13" s="75" t="s">
        <v>17</v>
      </c>
      <c r="B13" s="76"/>
      <c r="C13" s="10"/>
      <c r="D13" s="14"/>
      <c r="E13" s="29">
        <v>0</v>
      </c>
    </row>
    <row r="14" spans="1:15" ht="24.95" customHeight="1" x14ac:dyDescent="0.3">
      <c r="A14" s="75" t="s">
        <v>11</v>
      </c>
      <c r="B14" s="76"/>
      <c r="C14" s="10"/>
      <c r="D14" s="14"/>
      <c r="E14" s="30">
        <f>SUM(E10:E13)</f>
        <v>0</v>
      </c>
    </row>
    <row r="15" spans="1:15" ht="24.95" customHeight="1" x14ac:dyDescent="0.3">
      <c r="A15" s="73" t="s">
        <v>135</v>
      </c>
      <c r="B15" s="79"/>
      <c r="C15" s="10"/>
      <c r="D15" s="14">
        <v>5</v>
      </c>
      <c r="E15" s="29">
        <f t="shared" ref="E15:E16" si="1">C15*D15</f>
        <v>0</v>
      </c>
      <c r="F15" s="60"/>
    </row>
    <row r="16" spans="1:15" ht="24.95" customHeight="1" x14ac:dyDescent="0.3">
      <c r="A16" s="80" t="s">
        <v>136</v>
      </c>
      <c r="B16" s="78"/>
      <c r="C16" s="10"/>
      <c r="D16" s="14">
        <v>3</v>
      </c>
      <c r="E16" s="29">
        <f t="shared" si="1"/>
        <v>0</v>
      </c>
    </row>
    <row r="17" spans="1:5" ht="24.95" customHeight="1" x14ac:dyDescent="0.3">
      <c r="A17" s="17" t="s">
        <v>18</v>
      </c>
      <c r="B17" s="10"/>
      <c r="C17" s="10"/>
      <c r="D17" s="14"/>
      <c r="E17" s="29"/>
    </row>
    <row r="18" spans="1:5" ht="24.95" customHeight="1" x14ac:dyDescent="0.3">
      <c r="A18" s="73" t="s">
        <v>13</v>
      </c>
      <c r="B18" s="79"/>
      <c r="C18" s="10"/>
      <c r="D18" s="14">
        <v>0.25</v>
      </c>
      <c r="E18" s="29"/>
    </row>
    <row r="19" spans="1:5" ht="24.95" customHeight="1" x14ac:dyDescent="0.3">
      <c r="A19" s="77" t="s">
        <v>137</v>
      </c>
      <c r="B19" s="78"/>
      <c r="C19" s="10"/>
      <c r="D19" s="14"/>
      <c r="E19" s="29"/>
    </row>
    <row r="20" spans="1:5" ht="24.95" customHeight="1" x14ac:dyDescent="0.3">
      <c r="A20" s="77" t="s">
        <v>14</v>
      </c>
      <c r="B20" s="78"/>
      <c r="C20" s="10"/>
      <c r="D20" s="14"/>
      <c r="E20" s="29"/>
    </row>
    <row r="21" spans="1:5" ht="24.95" customHeight="1" x14ac:dyDescent="0.3">
      <c r="A21" s="77" t="s">
        <v>21</v>
      </c>
      <c r="B21" s="81"/>
      <c r="C21" s="33"/>
      <c r="D21" s="66">
        <f>IFERROR(SUM(E22:E28)/E14,0)</f>
        <v>0</v>
      </c>
      <c r="E21" s="31"/>
    </row>
    <row r="22" spans="1:5" ht="27" customHeight="1" x14ac:dyDescent="0.3">
      <c r="A22" s="67" t="s">
        <v>164</v>
      </c>
      <c r="B22" s="68"/>
      <c r="C22" s="10"/>
      <c r="D22" s="14"/>
      <c r="E22" s="29">
        <f t="shared" si="0"/>
        <v>0</v>
      </c>
    </row>
    <row r="23" spans="1:5" ht="27" customHeight="1" x14ac:dyDescent="0.3">
      <c r="A23" s="67" t="s">
        <v>165</v>
      </c>
      <c r="B23" s="68"/>
      <c r="C23" s="10"/>
      <c r="D23" s="14"/>
      <c r="E23" s="29">
        <f t="shared" si="0"/>
        <v>0</v>
      </c>
    </row>
    <row r="24" spans="1:5" ht="27" customHeight="1" x14ac:dyDescent="0.3">
      <c r="A24" s="67" t="s">
        <v>166</v>
      </c>
      <c r="B24" s="68"/>
      <c r="C24" s="10"/>
      <c r="D24" s="14"/>
      <c r="E24" s="29">
        <f t="shared" si="0"/>
        <v>0</v>
      </c>
    </row>
    <row r="25" spans="1:5" ht="27" customHeight="1" x14ac:dyDescent="0.3">
      <c r="A25" s="67" t="s">
        <v>167</v>
      </c>
      <c r="B25" s="68"/>
      <c r="C25" s="10"/>
      <c r="D25" s="19"/>
      <c r="E25" s="29">
        <f t="shared" si="0"/>
        <v>0</v>
      </c>
    </row>
    <row r="26" spans="1:5" ht="27" customHeight="1" x14ac:dyDescent="0.3">
      <c r="A26" s="67"/>
      <c r="B26" s="68"/>
      <c r="C26" s="10"/>
      <c r="D26" s="19"/>
      <c r="E26" s="29">
        <f t="shared" si="0"/>
        <v>0</v>
      </c>
    </row>
    <row r="27" spans="1:5" ht="27" customHeight="1" x14ac:dyDescent="0.3">
      <c r="A27" s="67"/>
      <c r="B27" s="68"/>
      <c r="C27" s="10"/>
      <c r="D27" s="19"/>
      <c r="E27" s="29">
        <f t="shared" si="0"/>
        <v>0</v>
      </c>
    </row>
    <row r="28" spans="1:5" ht="24.95" customHeight="1" x14ac:dyDescent="0.3">
      <c r="A28" s="67"/>
      <c r="B28" s="68"/>
      <c r="C28" s="10"/>
      <c r="D28" s="19"/>
      <c r="E28" s="29">
        <f t="shared" si="0"/>
        <v>0</v>
      </c>
    </row>
    <row r="29" spans="1:5" ht="24.95" customHeight="1" x14ac:dyDescent="0.3">
      <c r="A29" s="73" t="s">
        <v>16</v>
      </c>
      <c r="B29" s="74"/>
      <c r="C29" s="10"/>
      <c r="D29" s="10"/>
      <c r="E29" s="30">
        <f>SUM(E15:E28)</f>
        <v>0</v>
      </c>
    </row>
    <row r="30" spans="1:5" ht="24.95" customHeight="1" x14ac:dyDescent="0.3">
      <c r="A30" s="27" t="s">
        <v>131</v>
      </c>
      <c r="B30" s="28"/>
      <c r="C30" s="10"/>
      <c r="D30" s="10"/>
      <c r="E30" s="29">
        <f>E14-E29</f>
        <v>0</v>
      </c>
    </row>
    <row r="31" spans="1:5" ht="24.95" customHeight="1" x14ac:dyDescent="0.3">
      <c r="A31" s="69" t="s">
        <v>168</v>
      </c>
      <c r="B31" s="70"/>
      <c r="C31" s="61"/>
      <c r="D31" s="62"/>
      <c r="E31" s="63">
        <f t="shared" ref="E31" si="2">C31*D31</f>
        <v>0</v>
      </c>
    </row>
    <row r="32" spans="1:5" ht="24.95" customHeight="1" x14ac:dyDescent="0.3">
      <c r="A32" s="71" t="s">
        <v>107</v>
      </c>
      <c r="B32" s="72"/>
      <c r="C32" s="7" t="str">
        <f>IF(C4="","","viitenumerolla")</f>
        <v/>
      </c>
      <c r="D32" s="7" t="str">
        <f>IF(C4="","",VLOOKUP(C4,Data!A3:E54,5,FALSE))</f>
        <v/>
      </c>
      <c r="E32" s="32">
        <f>E14-E19-E20-SUM(E22:E28)-E31</f>
        <v>0</v>
      </c>
    </row>
  </sheetData>
  <mergeCells count="26">
    <mergeCell ref="J10:O10"/>
    <mergeCell ref="A10:B10"/>
    <mergeCell ref="A11:B11"/>
    <mergeCell ref="B1:D2"/>
    <mergeCell ref="B5:C5"/>
    <mergeCell ref="B8:E8"/>
    <mergeCell ref="E1:E2"/>
    <mergeCell ref="A12:B12"/>
    <mergeCell ref="A13:B13"/>
    <mergeCell ref="A14:B14"/>
    <mergeCell ref="A22:B22"/>
    <mergeCell ref="A20:B20"/>
    <mergeCell ref="A15:B15"/>
    <mergeCell ref="A16:B16"/>
    <mergeCell ref="A19:B19"/>
    <mergeCell ref="A21:B21"/>
    <mergeCell ref="A18:B18"/>
    <mergeCell ref="A23:B23"/>
    <mergeCell ref="A24:B24"/>
    <mergeCell ref="A25:B25"/>
    <mergeCell ref="A31:B31"/>
    <mergeCell ref="A32:B32"/>
    <mergeCell ref="A26:B26"/>
    <mergeCell ref="A27:B27"/>
    <mergeCell ref="A28:B28"/>
    <mergeCell ref="A29:B29"/>
  </mergeCells>
  <phoneticPr fontId="2" type="noConversion"/>
  <dataValidations count="1">
    <dataValidation type="date" allowBlank="1" showInputMessage="1" showErrorMessage="1" sqref="E4" xr:uid="{7B0BE2B2-CF44-4078-8E6C-219F3E58ED80}">
      <formula1>43556</formula1>
      <formula2>73051</formula2>
    </dataValidation>
  </dataValidations>
  <pageMargins left="0.59055118110236227" right="0.39370078740157483" top="0.78740157480314965" bottom="0.78740157480314965" header="0.51181102362204722" footer="0.51181102362204722"/>
  <pageSetup paperSize="9" scale="89" orientation="portrait" r:id="rId1"/>
  <headerFooter alignWithMargins="0">
    <oddFooter>&amp;C&amp;"Gill Sans MT,Normaali"&amp;F&amp;R&amp;"Gill Sans MT,Normaali"&amp;D/ 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1</xdr:col>
                    <xdr:colOff>114300</xdr:colOff>
                    <xdr:row>2</xdr:row>
                    <xdr:rowOff>9525</xdr:rowOff>
                  </from>
                  <to>
                    <xdr:col>1</xdr:col>
                    <xdr:colOff>1114425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2</xdr:col>
                    <xdr:colOff>276225</xdr:colOff>
                    <xdr:row>2</xdr:row>
                    <xdr:rowOff>9525</xdr:rowOff>
                  </from>
                  <to>
                    <xdr:col>3</xdr:col>
                    <xdr:colOff>685800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Option Button 26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19050</xdr:rowOff>
                  </from>
                  <to>
                    <xdr:col>1</xdr:col>
                    <xdr:colOff>1381125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Option Button 27">
              <controlPr defaultSize="0" autoFill="0" autoLine="0" autoPict="0">
                <anchor moveWithCells="1">
                  <from>
                    <xdr:col>1</xdr:col>
                    <xdr:colOff>1552575</xdr:colOff>
                    <xdr:row>5</xdr:row>
                    <xdr:rowOff>28575</xdr:rowOff>
                  </from>
                  <to>
                    <xdr:col>2</xdr:col>
                    <xdr:colOff>762000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Check Box 52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Data!$H$3:$H$8</xm:f>
          </x14:formula1>
          <xm:sqref>E6</xm:sqref>
        </x14:dataValidation>
        <x14:dataValidation type="list" allowBlank="1" showInputMessage="1" showErrorMessage="1" xr:uid="{72404C4D-33E2-429A-89FF-51118AAE5B74}">
          <x14:formula1>
            <xm:f>Data!$A$2:$A$54</xm:f>
          </x14:formula1>
          <xm:sqref>C4</xm:sqref>
        </x14:dataValidation>
        <x14:dataValidation type="list" allowBlank="1" showInputMessage="1" showErrorMessage="1" xr:uid="{FA0EBE7F-D3D0-4F6E-A141-925AEAFE778E}">
          <x14:formula1>
            <xm:f>Data!$G$2:$G$26</xm:f>
          </x14:formula1>
          <xm:sqref>B5:C5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6437-C3DA-4E8D-B770-40FF8B3BB167}">
  <dimension ref="A1:O32"/>
  <sheetViews>
    <sheetView workbookViewId="0">
      <selection activeCell="C21" sqref="C21:D21"/>
    </sheetView>
  </sheetViews>
  <sheetFormatPr defaultColWidth="9.140625" defaultRowHeight="24.95" customHeight="1" x14ac:dyDescent="0.3"/>
  <cols>
    <col min="1" max="1" width="20.7109375" style="1" customWidth="1"/>
    <col min="2" max="2" width="29" style="3" customWidth="1"/>
    <col min="3" max="3" width="16.28515625" style="3" customWidth="1"/>
    <col min="4" max="4" width="12.7109375" style="3" customWidth="1"/>
    <col min="5" max="5" width="17.140625" style="2" customWidth="1"/>
    <col min="6" max="16384" width="9.140625" style="2"/>
  </cols>
  <sheetData>
    <row r="1" spans="1:15" ht="56.25" customHeight="1" x14ac:dyDescent="0.45">
      <c r="A1" s="2"/>
      <c r="B1" s="84" t="s">
        <v>2</v>
      </c>
      <c r="C1" s="85"/>
      <c r="D1" s="86"/>
      <c r="E1" s="90" t="s">
        <v>132</v>
      </c>
      <c r="G1" s="4"/>
    </row>
    <row r="2" spans="1:15" ht="24.95" customHeight="1" x14ac:dyDescent="0.45">
      <c r="A2" s="5"/>
      <c r="B2" s="87"/>
      <c r="C2" s="87"/>
      <c r="D2" s="88"/>
      <c r="E2" s="91"/>
      <c r="G2" s="4"/>
    </row>
    <row r="3" spans="1:15" ht="24.95" customHeight="1" x14ac:dyDescent="0.45">
      <c r="A3" s="7" t="s">
        <v>5</v>
      </c>
      <c r="B3" s="11"/>
      <c r="C3" s="12"/>
      <c r="D3" s="12"/>
      <c r="E3" s="12"/>
      <c r="G3" s="4"/>
    </row>
    <row r="4" spans="1:15" ht="24.95" customHeight="1" x14ac:dyDescent="0.3">
      <c r="A4" s="7" t="s">
        <v>133</v>
      </c>
      <c r="B4" s="25"/>
      <c r="C4" s="26"/>
      <c r="D4" s="6" t="s">
        <v>6</v>
      </c>
      <c r="E4" s="20"/>
    </row>
    <row r="5" spans="1:15" ht="24.95" customHeight="1" x14ac:dyDescent="0.3">
      <c r="A5" s="7" t="s">
        <v>7</v>
      </c>
      <c r="B5" s="89"/>
      <c r="C5" s="81"/>
      <c r="D5" s="6" t="s">
        <v>8</v>
      </c>
      <c r="E5" s="18"/>
    </row>
    <row r="6" spans="1:15" ht="30.75" customHeight="1" x14ac:dyDescent="0.3">
      <c r="A6" s="7" t="s">
        <v>12</v>
      </c>
      <c r="B6" s="21"/>
      <c r="C6" s="6"/>
      <c r="D6" s="6" t="s">
        <v>108</v>
      </c>
      <c r="E6" s="22"/>
    </row>
    <row r="7" spans="1:15" ht="24.95" customHeight="1" x14ac:dyDescent="0.3">
      <c r="A7" s="7"/>
      <c r="B7" s="8"/>
      <c r="C7" s="6"/>
      <c r="D7" s="6"/>
      <c r="E7" s="16"/>
    </row>
    <row r="8" spans="1:15" ht="24.95" customHeight="1" x14ac:dyDescent="0.3">
      <c r="A8" s="7" t="s">
        <v>9</v>
      </c>
      <c r="B8" s="92"/>
      <c r="C8" s="93"/>
      <c r="D8" s="93"/>
      <c r="E8" s="79"/>
    </row>
    <row r="9" spans="1:15" ht="24.95" customHeight="1" x14ac:dyDescent="0.3">
      <c r="A9" s="8" t="s">
        <v>0</v>
      </c>
      <c r="B9" s="6"/>
      <c r="C9" s="13" t="s">
        <v>3</v>
      </c>
      <c r="D9" s="13" t="s">
        <v>4</v>
      </c>
      <c r="E9" s="9" t="s">
        <v>1</v>
      </c>
    </row>
    <row r="10" spans="1:15" ht="24.95" customHeight="1" x14ac:dyDescent="0.3">
      <c r="A10" s="73" t="s">
        <v>20</v>
      </c>
      <c r="B10" s="68"/>
      <c r="C10" s="10">
        <v>52</v>
      </c>
      <c r="D10" s="14">
        <f>E5</f>
        <v>0</v>
      </c>
      <c r="E10" s="29">
        <f>C10*D10</f>
        <v>0</v>
      </c>
      <c r="G10" s="15"/>
      <c r="I10" s="1"/>
      <c r="J10" s="82"/>
      <c r="K10" s="83"/>
      <c r="L10" s="83"/>
      <c r="M10" s="83"/>
      <c r="N10" s="83"/>
      <c r="O10" s="83"/>
    </row>
    <row r="11" spans="1:15" ht="24.95" customHeight="1" x14ac:dyDescent="0.3">
      <c r="A11" s="73" t="s">
        <v>19</v>
      </c>
      <c r="B11" s="68"/>
      <c r="C11" s="10"/>
      <c r="D11" s="14">
        <f>E5/2</f>
        <v>0</v>
      </c>
      <c r="E11" s="29">
        <f t="shared" ref="E11:E28" si="0">C11*D11</f>
        <v>0</v>
      </c>
    </row>
    <row r="12" spans="1:15" ht="24.95" customHeight="1" x14ac:dyDescent="0.3">
      <c r="A12" s="67" t="s">
        <v>10</v>
      </c>
      <c r="B12" s="68"/>
      <c r="C12" s="10"/>
      <c r="D12" s="14"/>
      <c r="E12" s="29">
        <f t="shared" si="0"/>
        <v>0</v>
      </c>
    </row>
    <row r="13" spans="1:15" ht="24.95" customHeight="1" x14ac:dyDescent="0.3">
      <c r="A13" s="75" t="s">
        <v>17</v>
      </c>
      <c r="B13" s="76"/>
      <c r="C13" s="10"/>
      <c r="D13" s="14"/>
      <c r="E13" s="29">
        <v>0</v>
      </c>
    </row>
    <row r="14" spans="1:15" ht="24.95" customHeight="1" x14ac:dyDescent="0.3">
      <c r="A14" s="75" t="s">
        <v>11</v>
      </c>
      <c r="B14" s="76"/>
      <c r="C14" s="10"/>
      <c r="D14" s="14"/>
      <c r="E14" s="30">
        <f>SUM(E10:E13)</f>
        <v>0</v>
      </c>
    </row>
    <row r="15" spans="1:15" ht="24.95" customHeight="1" x14ac:dyDescent="0.3">
      <c r="A15" s="73" t="s">
        <v>135</v>
      </c>
      <c r="B15" s="79"/>
      <c r="C15" s="10"/>
      <c r="D15" s="14">
        <v>10</v>
      </c>
      <c r="E15" s="29">
        <f t="shared" ref="E15:E16" si="1">C15*D15</f>
        <v>0</v>
      </c>
    </row>
    <row r="16" spans="1:15" ht="24.95" customHeight="1" x14ac:dyDescent="0.3">
      <c r="A16" s="80" t="s">
        <v>136</v>
      </c>
      <c r="B16" s="78"/>
      <c r="C16" s="10"/>
      <c r="D16" s="14">
        <v>6</v>
      </c>
      <c r="E16" s="29">
        <f t="shared" si="1"/>
        <v>0</v>
      </c>
    </row>
    <row r="17" spans="1:5" ht="24.95" customHeight="1" x14ac:dyDescent="0.3">
      <c r="A17" s="17" t="s">
        <v>18</v>
      </c>
      <c r="B17" s="10"/>
      <c r="C17" s="10"/>
      <c r="D17" s="14"/>
      <c r="E17" s="29"/>
    </row>
    <row r="18" spans="1:5" ht="24.95" customHeight="1" x14ac:dyDescent="0.3">
      <c r="A18" s="73" t="s">
        <v>13</v>
      </c>
      <c r="B18" s="79"/>
      <c r="C18" s="10"/>
      <c r="D18" s="14">
        <v>0.25</v>
      </c>
      <c r="E18" s="29"/>
    </row>
    <row r="19" spans="1:5" ht="24.95" customHeight="1" x14ac:dyDescent="0.3">
      <c r="A19" s="77" t="s">
        <v>137</v>
      </c>
      <c r="B19" s="78"/>
      <c r="C19" s="10"/>
      <c r="D19" s="14"/>
      <c r="E19" s="29"/>
    </row>
    <row r="20" spans="1:5" ht="24.95" customHeight="1" x14ac:dyDescent="0.3">
      <c r="A20" s="77" t="s">
        <v>14</v>
      </c>
      <c r="B20" s="78"/>
      <c r="C20" s="10"/>
      <c r="D20" s="14"/>
      <c r="E20" s="29"/>
    </row>
    <row r="21" spans="1:5" ht="24.95" customHeight="1" x14ac:dyDescent="0.3">
      <c r="A21" s="77" t="s">
        <v>21</v>
      </c>
      <c r="B21" s="81"/>
      <c r="C21" s="33"/>
      <c r="D21" s="66">
        <f>IFERROR(SUM(E22:E28)/E14,0)</f>
        <v>0</v>
      </c>
      <c r="E21" s="31"/>
    </row>
    <row r="22" spans="1:5" ht="27" customHeight="1" x14ac:dyDescent="0.3">
      <c r="A22" s="67" t="s">
        <v>164</v>
      </c>
      <c r="B22" s="68"/>
      <c r="C22" s="10"/>
      <c r="D22" s="14"/>
      <c r="E22" s="29">
        <f>C22*D22</f>
        <v>0</v>
      </c>
    </row>
    <row r="23" spans="1:5" ht="27" customHeight="1" x14ac:dyDescent="0.3">
      <c r="A23" s="67" t="s">
        <v>165</v>
      </c>
      <c r="B23" s="68"/>
      <c r="C23" s="10"/>
      <c r="D23" s="14"/>
      <c r="E23" s="29">
        <f>C23*D23</f>
        <v>0</v>
      </c>
    </row>
    <row r="24" spans="1:5" ht="27" customHeight="1" x14ac:dyDescent="0.3">
      <c r="A24" s="67" t="s">
        <v>166</v>
      </c>
      <c r="B24" s="68"/>
      <c r="C24" s="10"/>
      <c r="D24" s="14"/>
      <c r="E24" s="29">
        <f t="shared" si="0"/>
        <v>0</v>
      </c>
    </row>
    <row r="25" spans="1:5" ht="27" customHeight="1" x14ac:dyDescent="0.3">
      <c r="A25" s="67" t="s">
        <v>167</v>
      </c>
      <c r="B25" s="68"/>
      <c r="C25" s="10"/>
      <c r="D25" s="19"/>
      <c r="E25" s="29">
        <f t="shared" si="0"/>
        <v>0</v>
      </c>
    </row>
    <row r="26" spans="1:5" ht="27" customHeight="1" x14ac:dyDescent="0.3">
      <c r="A26" s="67"/>
      <c r="B26" s="68"/>
      <c r="C26" s="10"/>
      <c r="D26" s="19"/>
      <c r="E26" s="29">
        <f t="shared" si="0"/>
        <v>0</v>
      </c>
    </row>
    <row r="27" spans="1:5" ht="27" customHeight="1" x14ac:dyDescent="0.3">
      <c r="A27" s="67"/>
      <c r="B27" s="68"/>
      <c r="C27" s="10"/>
      <c r="D27" s="19"/>
      <c r="E27" s="29">
        <f t="shared" si="0"/>
        <v>0</v>
      </c>
    </row>
    <row r="28" spans="1:5" ht="24.95" customHeight="1" x14ac:dyDescent="0.3">
      <c r="A28" s="67"/>
      <c r="B28" s="68"/>
      <c r="C28" s="10"/>
      <c r="D28" s="19"/>
      <c r="E28" s="29">
        <f t="shared" si="0"/>
        <v>0</v>
      </c>
    </row>
    <row r="29" spans="1:5" ht="24.95" customHeight="1" x14ac:dyDescent="0.3">
      <c r="A29" s="73" t="s">
        <v>16</v>
      </c>
      <c r="B29" s="74"/>
      <c r="C29" s="10"/>
      <c r="D29" s="10"/>
      <c r="E29" s="30">
        <f>SUM(E15:E28)</f>
        <v>0</v>
      </c>
    </row>
    <row r="30" spans="1:5" ht="24.95" customHeight="1" x14ac:dyDescent="0.3">
      <c r="A30" s="27" t="s">
        <v>131</v>
      </c>
      <c r="B30" s="28"/>
      <c r="C30" s="10"/>
      <c r="D30" s="10"/>
      <c r="E30" s="29">
        <f>E14-E29</f>
        <v>0</v>
      </c>
    </row>
    <row r="31" spans="1:5" ht="24.95" customHeight="1" x14ac:dyDescent="0.3">
      <c r="A31" s="69" t="s">
        <v>168</v>
      </c>
      <c r="B31" s="70"/>
      <c r="C31" s="61"/>
      <c r="D31" s="62"/>
      <c r="E31" s="63">
        <f t="shared" ref="E31" si="2">C31*D31</f>
        <v>0</v>
      </c>
    </row>
    <row r="32" spans="1:5" ht="24.95" customHeight="1" x14ac:dyDescent="0.3">
      <c r="A32" s="71" t="s">
        <v>107</v>
      </c>
      <c r="B32" s="94"/>
      <c r="C32" s="7" t="str">
        <f>IF(C4="","","viitenumerolla")</f>
        <v/>
      </c>
      <c r="D32" s="7" t="str">
        <f>IF(C4="","",VLOOKUP(C4,Data!A3:E54,5,FALSE))</f>
        <v/>
      </c>
      <c r="E32" s="32">
        <f>E14-E19-E20-SUM(E22:E28)-E31</f>
        <v>0</v>
      </c>
    </row>
  </sheetData>
  <mergeCells count="26">
    <mergeCell ref="A32:B32"/>
    <mergeCell ref="A24:B24"/>
    <mergeCell ref="A25:B25"/>
    <mergeCell ref="A26:B26"/>
    <mergeCell ref="A27:B27"/>
    <mergeCell ref="A28:B28"/>
    <mergeCell ref="A29:B29"/>
    <mergeCell ref="A31:B31"/>
    <mergeCell ref="A23:B23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J10:O10"/>
    <mergeCell ref="B1:D2"/>
    <mergeCell ref="E1:E2"/>
    <mergeCell ref="B5:C5"/>
    <mergeCell ref="B8:E8"/>
    <mergeCell ref="A10:B10"/>
  </mergeCells>
  <dataValidations count="1">
    <dataValidation type="date" allowBlank="1" showInputMessage="1" showErrorMessage="1" sqref="E4" xr:uid="{6F892B89-BEAA-4250-92E3-274707900E8B}">
      <formula1>43556</formula1>
      <formula2>73051</formula2>
    </dataValidation>
  </dataValidations>
  <pageMargins left="0.59055118110236227" right="0.39370078740157483" top="0.78740157480314965" bottom="0.78740157480314965" header="0.51181102362204722" footer="0.51181102362204722"/>
  <pageSetup paperSize="9" scale="89" orientation="portrait" r:id="rId1"/>
  <headerFooter alignWithMargins="0">
    <oddFooter>&amp;C&amp;"Gill Sans MT,Normaali"&amp;F&amp;R&amp;"Gill Sans MT,Normaali"&amp;D/ 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2</xdr:row>
                    <xdr:rowOff>9525</xdr:rowOff>
                  </from>
                  <to>
                    <xdr:col>1</xdr:col>
                    <xdr:colOff>1114425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276225</xdr:colOff>
                    <xdr:row>2</xdr:row>
                    <xdr:rowOff>9525</xdr:rowOff>
                  </from>
                  <to>
                    <xdr:col>3</xdr:col>
                    <xdr:colOff>685800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19050</xdr:rowOff>
                  </from>
                  <to>
                    <xdr:col>1</xdr:col>
                    <xdr:colOff>1381125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Option Button 5">
              <controlPr defaultSize="0" autoFill="0" autoLine="0" autoPict="0">
                <anchor moveWithCells="1">
                  <from>
                    <xdr:col>1</xdr:col>
                    <xdr:colOff>1552575</xdr:colOff>
                    <xdr:row>5</xdr:row>
                    <xdr:rowOff>28575</xdr:rowOff>
                  </from>
                  <to>
                    <xdr:col>2</xdr:col>
                    <xdr:colOff>762000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8" name="Check Box 1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Check Box 25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426771A-9D83-4E8E-9C8A-93CC093366FA}">
          <x14:formula1>
            <xm:f>Data!$A$2:$A$54</xm:f>
          </x14:formula1>
          <xm:sqref>C4</xm:sqref>
        </x14:dataValidation>
        <x14:dataValidation type="list" allowBlank="1" showInputMessage="1" showErrorMessage="1" xr:uid="{A801311F-C5E1-4BB4-A85A-AF7148C00F7A}">
          <x14:formula1>
            <xm:f>Data!$G$2:$G$26</xm:f>
          </x14:formula1>
          <xm:sqref>B5:C5</xm:sqref>
        </x14:dataValidation>
        <x14:dataValidation type="list" allowBlank="1" showInputMessage="1" showErrorMessage="1" xr:uid="{1C964184-C788-491D-9C50-266563CF86D1}">
          <x14:formula1>
            <xm:f>Data!$H$3:$H$8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DC7F-391B-46C4-A859-4B87B69E9C57}">
  <dimension ref="A1:O32"/>
  <sheetViews>
    <sheetView workbookViewId="0">
      <selection activeCell="C21" sqref="C21:D21"/>
    </sheetView>
  </sheetViews>
  <sheetFormatPr defaultColWidth="9.140625" defaultRowHeight="24.95" customHeight="1" x14ac:dyDescent="0.3"/>
  <cols>
    <col min="1" max="1" width="20.7109375" style="1" customWidth="1"/>
    <col min="2" max="2" width="29" style="3" customWidth="1"/>
    <col min="3" max="3" width="16.28515625" style="3" customWidth="1"/>
    <col min="4" max="4" width="12.7109375" style="3" customWidth="1"/>
    <col min="5" max="5" width="17.140625" style="2" customWidth="1"/>
    <col min="6" max="16384" width="9.140625" style="2"/>
  </cols>
  <sheetData>
    <row r="1" spans="1:15" ht="56.25" customHeight="1" x14ac:dyDescent="0.45">
      <c r="A1" s="2"/>
      <c r="B1" s="84" t="s">
        <v>2</v>
      </c>
      <c r="C1" s="85"/>
      <c r="D1" s="86"/>
      <c r="E1" s="90" t="s">
        <v>132</v>
      </c>
      <c r="G1" s="4"/>
    </row>
    <row r="2" spans="1:15" ht="24.95" customHeight="1" x14ac:dyDescent="0.45">
      <c r="A2" s="5"/>
      <c r="B2" s="87"/>
      <c r="C2" s="87"/>
      <c r="D2" s="88"/>
      <c r="E2" s="91"/>
      <c r="G2" s="4"/>
    </row>
    <row r="3" spans="1:15" ht="24.95" customHeight="1" x14ac:dyDescent="0.45">
      <c r="A3" s="7" t="s">
        <v>5</v>
      </c>
      <c r="B3" s="11"/>
      <c r="C3" s="12"/>
      <c r="D3" s="12"/>
      <c r="E3" s="12"/>
      <c r="G3" s="4"/>
    </row>
    <row r="4" spans="1:15" ht="24.95" customHeight="1" x14ac:dyDescent="0.3">
      <c r="A4" s="7" t="s">
        <v>133</v>
      </c>
      <c r="B4" s="25"/>
      <c r="C4" s="26"/>
      <c r="D4" s="6" t="s">
        <v>6</v>
      </c>
      <c r="E4" s="20"/>
    </row>
    <row r="5" spans="1:15" ht="24.95" customHeight="1" x14ac:dyDescent="0.3">
      <c r="A5" s="7" t="s">
        <v>7</v>
      </c>
      <c r="B5" s="89"/>
      <c r="C5" s="81"/>
      <c r="D5" s="6" t="s">
        <v>8</v>
      </c>
      <c r="E5" s="18"/>
    </row>
    <row r="6" spans="1:15" ht="30.75" customHeight="1" x14ac:dyDescent="0.3">
      <c r="A6" s="7" t="s">
        <v>12</v>
      </c>
      <c r="B6" s="21"/>
      <c r="C6" s="6"/>
      <c r="D6" s="6" t="s">
        <v>108</v>
      </c>
      <c r="E6" s="22"/>
    </row>
    <row r="7" spans="1:15" ht="24.95" customHeight="1" x14ac:dyDescent="0.3">
      <c r="A7" s="7"/>
      <c r="B7" s="8"/>
      <c r="C7" s="6"/>
      <c r="D7" s="6"/>
      <c r="E7" s="16"/>
    </row>
    <row r="8" spans="1:15" ht="24.95" customHeight="1" x14ac:dyDescent="0.3">
      <c r="A8" s="7" t="s">
        <v>9</v>
      </c>
      <c r="B8" s="89"/>
      <c r="C8" s="81"/>
      <c r="D8" s="81"/>
      <c r="E8" s="78"/>
    </row>
    <row r="9" spans="1:15" ht="24.95" customHeight="1" x14ac:dyDescent="0.3">
      <c r="A9" s="8" t="s">
        <v>0</v>
      </c>
      <c r="B9" s="6"/>
      <c r="C9" s="13" t="s">
        <v>3</v>
      </c>
      <c r="D9" s="13" t="s">
        <v>4</v>
      </c>
      <c r="E9" s="9" t="s">
        <v>1</v>
      </c>
    </row>
    <row r="10" spans="1:15" ht="24.95" customHeight="1" x14ac:dyDescent="0.3">
      <c r="A10" s="73" t="s">
        <v>20</v>
      </c>
      <c r="B10" s="68"/>
      <c r="C10" s="10"/>
      <c r="D10" s="14">
        <f>E5</f>
        <v>0</v>
      </c>
      <c r="E10" s="29">
        <f>C10*D10</f>
        <v>0</v>
      </c>
      <c r="G10" s="15"/>
      <c r="I10" s="1"/>
      <c r="J10" s="82"/>
      <c r="K10" s="83"/>
      <c r="L10" s="83"/>
      <c r="M10" s="83"/>
      <c r="N10" s="83"/>
      <c r="O10" s="83"/>
    </row>
    <row r="11" spans="1:15" ht="24.95" customHeight="1" x14ac:dyDescent="0.3">
      <c r="A11" s="73" t="s">
        <v>19</v>
      </c>
      <c r="B11" s="68"/>
      <c r="C11" s="10"/>
      <c r="D11" s="14">
        <f>E5/2</f>
        <v>0</v>
      </c>
      <c r="E11" s="29">
        <f t="shared" ref="E11:E28" si="0">C11*D11</f>
        <v>0</v>
      </c>
    </row>
    <row r="12" spans="1:15" ht="24.95" customHeight="1" x14ac:dyDescent="0.3">
      <c r="A12" s="67" t="s">
        <v>10</v>
      </c>
      <c r="B12" s="68"/>
      <c r="C12" s="10"/>
      <c r="D12" s="14">
        <v>0</v>
      </c>
      <c r="E12" s="29">
        <f t="shared" si="0"/>
        <v>0</v>
      </c>
    </row>
    <row r="13" spans="1:15" ht="24.95" customHeight="1" x14ac:dyDescent="0.3">
      <c r="A13" s="75" t="s">
        <v>17</v>
      </c>
      <c r="B13" s="76"/>
      <c r="C13" s="10"/>
      <c r="D13" s="14"/>
      <c r="E13" s="29">
        <v>0</v>
      </c>
    </row>
    <row r="14" spans="1:15" ht="24.95" customHeight="1" x14ac:dyDescent="0.3">
      <c r="A14" s="75" t="s">
        <v>11</v>
      </c>
      <c r="B14" s="76"/>
      <c r="C14" s="10"/>
      <c r="D14" s="14"/>
      <c r="E14" s="30">
        <f>SUM(E10:E13)</f>
        <v>0</v>
      </c>
    </row>
    <row r="15" spans="1:15" ht="24.95" customHeight="1" x14ac:dyDescent="0.3">
      <c r="A15" s="73" t="s">
        <v>135</v>
      </c>
      <c r="B15" s="79"/>
      <c r="C15" s="10"/>
      <c r="D15" s="14">
        <v>5</v>
      </c>
      <c r="E15" s="29">
        <f t="shared" ref="E15:E19" si="1">C15*D15</f>
        <v>0</v>
      </c>
    </row>
    <row r="16" spans="1:15" ht="24.95" customHeight="1" x14ac:dyDescent="0.3">
      <c r="A16" s="80" t="s">
        <v>136</v>
      </c>
      <c r="B16" s="78"/>
      <c r="C16" s="10"/>
      <c r="D16" s="14">
        <v>3</v>
      </c>
      <c r="E16" s="29">
        <f t="shared" si="1"/>
        <v>0</v>
      </c>
    </row>
    <row r="17" spans="1:5" ht="24.95" customHeight="1" x14ac:dyDescent="0.3">
      <c r="A17" s="17" t="s">
        <v>18</v>
      </c>
      <c r="B17" s="10"/>
      <c r="C17" s="10"/>
      <c r="D17" s="14"/>
      <c r="E17" s="29"/>
    </row>
    <row r="18" spans="1:5" ht="24.95" customHeight="1" x14ac:dyDescent="0.3">
      <c r="A18" s="73" t="s">
        <v>13</v>
      </c>
      <c r="B18" s="79"/>
      <c r="C18" s="10"/>
      <c r="D18" s="14">
        <v>0.25</v>
      </c>
      <c r="E18" s="29">
        <f t="shared" si="1"/>
        <v>0</v>
      </c>
    </row>
    <row r="19" spans="1:5" ht="24.95" customHeight="1" x14ac:dyDescent="0.3">
      <c r="A19" s="77" t="s">
        <v>137</v>
      </c>
      <c r="B19" s="78"/>
      <c r="C19" s="10"/>
      <c r="D19" s="14"/>
      <c r="E19" s="29">
        <f t="shared" si="1"/>
        <v>0</v>
      </c>
    </row>
    <row r="20" spans="1:5" ht="24.95" customHeight="1" x14ac:dyDescent="0.3">
      <c r="A20" s="77" t="s">
        <v>14</v>
      </c>
      <c r="B20" s="78"/>
      <c r="C20" s="10"/>
      <c r="D20" s="14"/>
      <c r="E20" s="29">
        <v>0</v>
      </c>
    </row>
    <row r="21" spans="1:5" ht="24.95" customHeight="1" x14ac:dyDescent="0.3">
      <c r="A21" s="77" t="s">
        <v>21</v>
      </c>
      <c r="B21" s="81"/>
      <c r="C21" s="33"/>
      <c r="D21" s="66">
        <f>IFERROR(SUM(E22:E28)/E14,0)</f>
        <v>0</v>
      </c>
      <c r="E21" s="31"/>
    </row>
    <row r="22" spans="1:5" ht="27" customHeight="1" x14ac:dyDescent="0.3">
      <c r="A22" s="67"/>
      <c r="B22" s="68"/>
      <c r="C22" s="10"/>
      <c r="D22" s="14"/>
      <c r="E22" s="29">
        <f t="shared" si="0"/>
        <v>0</v>
      </c>
    </row>
    <row r="23" spans="1:5" ht="27" customHeight="1" x14ac:dyDescent="0.3">
      <c r="A23" s="67"/>
      <c r="B23" s="68"/>
      <c r="C23" s="10"/>
      <c r="D23" s="14"/>
      <c r="E23" s="29">
        <f t="shared" si="0"/>
        <v>0</v>
      </c>
    </row>
    <row r="24" spans="1:5" ht="27" customHeight="1" x14ac:dyDescent="0.3">
      <c r="A24" s="67"/>
      <c r="B24" s="68"/>
      <c r="C24" s="10"/>
      <c r="D24" s="14"/>
      <c r="E24" s="29">
        <f t="shared" si="0"/>
        <v>0</v>
      </c>
    </row>
    <row r="25" spans="1:5" ht="27" customHeight="1" x14ac:dyDescent="0.3">
      <c r="A25" s="67"/>
      <c r="B25" s="68"/>
      <c r="C25" s="10"/>
      <c r="D25" s="19"/>
      <c r="E25" s="29">
        <f t="shared" si="0"/>
        <v>0</v>
      </c>
    </row>
    <row r="26" spans="1:5" ht="27" customHeight="1" x14ac:dyDescent="0.3">
      <c r="A26" s="67"/>
      <c r="B26" s="68"/>
      <c r="C26" s="10"/>
      <c r="D26" s="19"/>
      <c r="E26" s="29">
        <f t="shared" si="0"/>
        <v>0</v>
      </c>
    </row>
    <row r="27" spans="1:5" ht="27" customHeight="1" x14ac:dyDescent="0.3">
      <c r="A27" s="67"/>
      <c r="B27" s="68"/>
      <c r="C27" s="10"/>
      <c r="D27" s="19"/>
      <c r="E27" s="29">
        <f t="shared" si="0"/>
        <v>0</v>
      </c>
    </row>
    <row r="28" spans="1:5" ht="24.95" customHeight="1" x14ac:dyDescent="0.3">
      <c r="A28" s="67"/>
      <c r="B28" s="68"/>
      <c r="C28" s="10"/>
      <c r="D28" s="19"/>
      <c r="E28" s="29">
        <f t="shared" si="0"/>
        <v>0</v>
      </c>
    </row>
    <row r="29" spans="1:5" ht="24.95" customHeight="1" x14ac:dyDescent="0.3">
      <c r="A29" s="73" t="s">
        <v>16</v>
      </c>
      <c r="B29" s="74"/>
      <c r="C29" s="10"/>
      <c r="D29" s="10"/>
      <c r="E29" s="30">
        <f>SUM(E15:E28)</f>
        <v>0</v>
      </c>
    </row>
    <row r="30" spans="1:5" ht="24.95" customHeight="1" x14ac:dyDescent="0.3">
      <c r="A30" s="27" t="s">
        <v>131</v>
      </c>
      <c r="B30" s="28"/>
      <c r="C30" s="10"/>
      <c r="D30" s="10"/>
      <c r="E30" s="29">
        <f>E14-E29</f>
        <v>0</v>
      </c>
    </row>
    <row r="31" spans="1:5" ht="24.95" customHeight="1" x14ac:dyDescent="0.3">
      <c r="A31" s="69" t="s">
        <v>168</v>
      </c>
      <c r="B31" s="70"/>
      <c r="C31" s="61"/>
      <c r="D31" s="62"/>
      <c r="E31" s="63">
        <f t="shared" ref="E31" si="2">C31*D31</f>
        <v>0</v>
      </c>
    </row>
    <row r="32" spans="1:5" ht="24.95" customHeight="1" x14ac:dyDescent="0.3">
      <c r="A32" s="71" t="s">
        <v>107</v>
      </c>
      <c r="B32" s="94"/>
      <c r="C32" s="7" t="str">
        <f>IF(C4="","","viitenumerolla")</f>
        <v/>
      </c>
      <c r="D32" s="7" t="str">
        <f>IF(C4="","",VLOOKUP(C4,Data!A3:E54,5,FALSE))</f>
        <v/>
      </c>
      <c r="E32" s="32">
        <f>E14-E19-E20-SUM(E22:E28)-E31</f>
        <v>0</v>
      </c>
    </row>
  </sheetData>
  <mergeCells count="26">
    <mergeCell ref="A32:B32"/>
    <mergeCell ref="A24:B24"/>
    <mergeCell ref="A25:B25"/>
    <mergeCell ref="A26:B26"/>
    <mergeCell ref="A27:B27"/>
    <mergeCell ref="A28:B28"/>
    <mergeCell ref="A29:B29"/>
    <mergeCell ref="A31:B31"/>
    <mergeCell ref="A23:B23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J10:O10"/>
    <mergeCell ref="B1:D2"/>
    <mergeCell ref="E1:E2"/>
    <mergeCell ref="B5:C5"/>
    <mergeCell ref="B8:E8"/>
    <mergeCell ref="A10:B10"/>
  </mergeCells>
  <dataValidations count="1">
    <dataValidation type="date" allowBlank="1" showInputMessage="1" showErrorMessage="1" sqref="E4" xr:uid="{4B083A2A-B56C-43F6-B733-2F847DA24766}">
      <formula1>43556</formula1>
      <formula2>73051</formula2>
    </dataValidation>
  </dataValidations>
  <pageMargins left="0.59055118110236227" right="0.39370078740157483" top="0.78740157480314965" bottom="0.78740157480314965" header="0.51181102362204722" footer="0.51181102362204722"/>
  <pageSetup paperSize="9" scale="89" orientation="portrait" r:id="rId1"/>
  <headerFooter alignWithMargins="0">
    <oddFooter>&amp;C&amp;"Gill Sans MT,Normaali"&amp;F&amp;R&amp;"Gill Sans MT,Normaali"&amp;D/ 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2</xdr:row>
                    <xdr:rowOff>9525</xdr:rowOff>
                  </from>
                  <to>
                    <xdr:col>1</xdr:col>
                    <xdr:colOff>1114425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2</xdr:col>
                    <xdr:colOff>276225</xdr:colOff>
                    <xdr:row>2</xdr:row>
                    <xdr:rowOff>9525</xdr:rowOff>
                  </from>
                  <to>
                    <xdr:col>3</xdr:col>
                    <xdr:colOff>685800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Option Button 4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19050</xdr:rowOff>
                  </from>
                  <to>
                    <xdr:col>1</xdr:col>
                    <xdr:colOff>1381125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Option Button 5">
              <controlPr defaultSize="0" autoFill="0" autoLine="0" autoPict="0">
                <anchor moveWithCells="1">
                  <from>
                    <xdr:col>1</xdr:col>
                    <xdr:colOff>1552575</xdr:colOff>
                    <xdr:row>5</xdr:row>
                    <xdr:rowOff>28575</xdr:rowOff>
                  </from>
                  <to>
                    <xdr:col>2</xdr:col>
                    <xdr:colOff>762000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8" name="Check Box 1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D650EB6-E985-45CF-8EB6-BC659408FF75}">
          <x14:formula1>
            <xm:f>Data!$A$2:$A$54</xm:f>
          </x14:formula1>
          <xm:sqref>C4</xm:sqref>
        </x14:dataValidation>
        <x14:dataValidation type="list" allowBlank="1" showInputMessage="1" showErrorMessage="1" xr:uid="{4955C16B-DAFB-4ECB-A9F2-97B5645588C8}">
          <x14:formula1>
            <xm:f>Data!$G$2:$G$26</xm:f>
          </x14:formula1>
          <xm:sqref>B5:C5</xm:sqref>
        </x14:dataValidation>
        <x14:dataValidation type="list" allowBlank="1" showInputMessage="1" showErrorMessage="1" xr:uid="{6D66544D-394E-40A0-AC31-8261B264D567}">
          <x14:formula1>
            <xm:f>Data!$H$3:$H$8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6306-9A92-4CF8-8BB7-34DA2F467397}">
  <dimension ref="A1:O32"/>
  <sheetViews>
    <sheetView workbookViewId="0">
      <selection activeCell="C21" sqref="C21:D21"/>
    </sheetView>
  </sheetViews>
  <sheetFormatPr defaultColWidth="9.140625" defaultRowHeight="24.95" customHeight="1" x14ac:dyDescent="0.3"/>
  <cols>
    <col min="1" max="1" width="20.7109375" style="1" customWidth="1"/>
    <col min="2" max="2" width="29" style="3" customWidth="1"/>
    <col min="3" max="3" width="16.28515625" style="3" customWidth="1"/>
    <col min="4" max="4" width="12.7109375" style="3" customWidth="1"/>
    <col min="5" max="5" width="17.140625" style="2" customWidth="1"/>
    <col min="6" max="16384" width="9.140625" style="2"/>
  </cols>
  <sheetData>
    <row r="1" spans="1:15" ht="56.25" customHeight="1" x14ac:dyDescent="0.45">
      <c r="A1" s="2"/>
      <c r="B1" s="84" t="s">
        <v>2</v>
      </c>
      <c r="C1" s="85"/>
      <c r="D1" s="86"/>
      <c r="E1" s="90" t="s">
        <v>132</v>
      </c>
      <c r="G1" s="4"/>
    </row>
    <row r="2" spans="1:15" ht="24.95" customHeight="1" x14ac:dyDescent="0.45">
      <c r="A2" s="5"/>
      <c r="B2" s="87"/>
      <c r="C2" s="87"/>
      <c r="D2" s="88"/>
      <c r="E2" s="91"/>
      <c r="G2" s="4"/>
    </row>
    <row r="3" spans="1:15" ht="24.95" customHeight="1" x14ac:dyDescent="0.45">
      <c r="A3" s="7" t="s">
        <v>5</v>
      </c>
      <c r="B3" s="11"/>
      <c r="C3" s="12"/>
      <c r="D3" s="12"/>
      <c r="E3" s="12"/>
      <c r="G3" s="4"/>
    </row>
    <row r="4" spans="1:15" ht="24.95" customHeight="1" x14ac:dyDescent="0.3">
      <c r="A4" s="7" t="s">
        <v>133</v>
      </c>
      <c r="B4" s="25"/>
      <c r="C4" s="26"/>
      <c r="D4" s="6" t="s">
        <v>6</v>
      </c>
      <c r="E4" s="20"/>
    </row>
    <row r="5" spans="1:15" ht="24.95" customHeight="1" x14ac:dyDescent="0.3">
      <c r="A5" s="7" t="s">
        <v>7</v>
      </c>
      <c r="B5" s="89"/>
      <c r="C5" s="81"/>
      <c r="D5" s="6" t="s">
        <v>8</v>
      </c>
      <c r="E5" s="18"/>
    </row>
    <row r="6" spans="1:15" ht="30.75" customHeight="1" x14ac:dyDescent="0.3">
      <c r="A6" s="7" t="s">
        <v>12</v>
      </c>
      <c r="B6" s="21"/>
      <c r="C6" s="6"/>
      <c r="D6" s="6" t="s">
        <v>108</v>
      </c>
      <c r="E6" s="22"/>
    </row>
    <row r="7" spans="1:15" ht="24.95" customHeight="1" x14ac:dyDescent="0.3">
      <c r="A7" s="7"/>
      <c r="B7" s="8"/>
      <c r="C7" s="6"/>
      <c r="D7" s="6"/>
      <c r="E7" s="16"/>
    </row>
    <row r="8" spans="1:15" ht="24.95" customHeight="1" x14ac:dyDescent="0.3">
      <c r="A8" s="7" t="s">
        <v>9</v>
      </c>
      <c r="B8" s="89"/>
      <c r="C8" s="81"/>
      <c r="D8" s="81"/>
      <c r="E8" s="78"/>
    </row>
    <row r="9" spans="1:15" ht="24.95" customHeight="1" x14ac:dyDescent="0.3">
      <c r="A9" s="8" t="s">
        <v>0</v>
      </c>
      <c r="B9" s="6"/>
      <c r="C9" s="13" t="s">
        <v>3</v>
      </c>
      <c r="D9" s="13" t="s">
        <v>4</v>
      </c>
      <c r="E9" s="9" t="s">
        <v>1</v>
      </c>
    </row>
    <row r="10" spans="1:15" ht="24.95" customHeight="1" x14ac:dyDescent="0.3">
      <c r="A10" s="73" t="s">
        <v>20</v>
      </c>
      <c r="B10" s="68"/>
      <c r="C10" s="10"/>
      <c r="D10" s="14">
        <f>E5</f>
        <v>0</v>
      </c>
      <c r="E10" s="29">
        <f>C10*D10</f>
        <v>0</v>
      </c>
      <c r="G10" s="15"/>
      <c r="I10" s="1"/>
      <c r="J10" s="82"/>
      <c r="K10" s="83"/>
      <c r="L10" s="83"/>
      <c r="M10" s="83"/>
      <c r="N10" s="83"/>
      <c r="O10" s="83"/>
    </row>
    <row r="11" spans="1:15" ht="24.95" customHeight="1" x14ac:dyDescent="0.3">
      <c r="A11" s="73" t="s">
        <v>19</v>
      </c>
      <c r="B11" s="68"/>
      <c r="C11" s="10"/>
      <c r="D11" s="14">
        <f>E5/2</f>
        <v>0</v>
      </c>
      <c r="E11" s="29">
        <f t="shared" ref="E11:E28" si="0">C11*D11</f>
        <v>0</v>
      </c>
    </row>
    <row r="12" spans="1:15" ht="24.95" customHeight="1" x14ac:dyDescent="0.3">
      <c r="A12" s="67" t="s">
        <v>10</v>
      </c>
      <c r="B12" s="68"/>
      <c r="C12" s="10"/>
      <c r="D12" s="14">
        <v>0</v>
      </c>
      <c r="E12" s="29">
        <f t="shared" si="0"/>
        <v>0</v>
      </c>
    </row>
    <row r="13" spans="1:15" ht="24.95" customHeight="1" x14ac:dyDescent="0.3">
      <c r="A13" s="75" t="s">
        <v>17</v>
      </c>
      <c r="B13" s="76"/>
      <c r="C13" s="10"/>
      <c r="D13" s="14"/>
      <c r="E13" s="29">
        <v>0</v>
      </c>
    </row>
    <row r="14" spans="1:15" ht="24.95" customHeight="1" x14ac:dyDescent="0.3">
      <c r="A14" s="75" t="s">
        <v>11</v>
      </c>
      <c r="B14" s="76"/>
      <c r="C14" s="10"/>
      <c r="D14" s="14"/>
      <c r="E14" s="30">
        <f>SUM(E10:E13)</f>
        <v>0</v>
      </c>
    </row>
    <row r="15" spans="1:15" ht="24.95" customHeight="1" x14ac:dyDescent="0.3">
      <c r="A15" s="73" t="s">
        <v>135</v>
      </c>
      <c r="B15" s="79"/>
      <c r="C15" s="10">
        <f>C10+C11/2</f>
        <v>0</v>
      </c>
      <c r="D15" s="14">
        <v>5</v>
      </c>
      <c r="E15" s="29">
        <f t="shared" ref="E15:E19" si="1">C15*D15</f>
        <v>0</v>
      </c>
    </row>
    <row r="16" spans="1:15" ht="24.95" customHeight="1" x14ac:dyDescent="0.3">
      <c r="A16" s="80" t="s">
        <v>136</v>
      </c>
      <c r="B16" s="78"/>
      <c r="C16" s="10">
        <f>C10+C11/2</f>
        <v>0</v>
      </c>
      <c r="D16" s="14">
        <v>3</v>
      </c>
      <c r="E16" s="29">
        <f t="shared" si="1"/>
        <v>0</v>
      </c>
    </row>
    <row r="17" spans="1:5" ht="24.95" customHeight="1" x14ac:dyDescent="0.3">
      <c r="A17" s="17" t="s">
        <v>18</v>
      </c>
      <c r="B17" s="10"/>
      <c r="C17" s="10"/>
      <c r="D17" s="14"/>
      <c r="E17" s="29"/>
    </row>
    <row r="18" spans="1:5" ht="24.95" customHeight="1" x14ac:dyDescent="0.3">
      <c r="A18" s="73" t="s">
        <v>13</v>
      </c>
      <c r="B18" s="79"/>
      <c r="C18" s="10"/>
      <c r="D18" s="14">
        <v>0.25</v>
      </c>
      <c r="E18" s="29">
        <f t="shared" si="1"/>
        <v>0</v>
      </c>
    </row>
    <row r="19" spans="1:5" ht="24.95" customHeight="1" x14ac:dyDescent="0.3">
      <c r="A19" s="77" t="s">
        <v>137</v>
      </c>
      <c r="B19" s="78"/>
      <c r="C19" s="10"/>
      <c r="D19" s="14"/>
      <c r="E19" s="29">
        <f t="shared" si="1"/>
        <v>0</v>
      </c>
    </row>
    <row r="20" spans="1:5" ht="24.95" customHeight="1" x14ac:dyDescent="0.3">
      <c r="A20" s="77" t="s">
        <v>14</v>
      </c>
      <c r="B20" s="78"/>
      <c r="C20" s="10"/>
      <c r="D20" s="14"/>
      <c r="E20" s="29">
        <v>0</v>
      </c>
    </row>
    <row r="21" spans="1:5" ht="24.95" customHeight="1" x14ac:dyDescent="0.3">
      <c r="A21" s="77" t="s">
        <v>21</v>
      </c>
      <c r="B21" s="81"/>
      <c r="C21" s="33"/>
      <c r="D21" s="66">
        <f>IFERROR(SUM(E22:E28)/E14,0)</f>
        <v>0</v>
      </c>
      <c r="E21" s="31"/>
    </row>
    <row r="22" spans="1:5" ht="27" customHeight="1" x14ac:dyDescent="0.3">
      <c r="A22" s="67"/>
      <c r="B22" s="68"/>
      <c r="C22" s="10"/>
      <c r="D22" s="14"/>
      <c r="E22" s="29">
        <f t="shared" si="0"/>
        <v>0</v>
      </c>
    </row>
    <row r="23" spans="1:5" ht="27" customHeight="1" x14ac:dyDescent="0.3">
      <c r="A23" s="67"/>
      <c r="B23" s="68"/>
      <c r="C23" s="10"/>
      <c r="D23" s="14"/>
      <c r="E23" s="29">
        <f t="shared" si="0"/>
        <v>0</v>
      </c>
    </row>
    <row r="24" spans="1:5" ht="27" customHeight="1" x14ac:dyDescent="0.3">
      <c r="A24" s="67"/>
      <c r="B24" s="68"/>
      <c r="C24" s="10"/>
      <c r="D24" s="14"/>
      <c r="E24" s="29">
        <f t="shared" si="0"/>
        <v>0</v>
      </c>
    </row>
    <row r="25" spans="1:5" ht="27" customHeight="1" x14ac:dyDescent="0.3">
      <c r="A25" s="67"/>
      <c r="B25" s="68"/>
      <c r="C25" s="10"/>
      <c r="D25" s="19"/>
      <c r="E25" s="29">
        <f t="shared" si="0"/>
        <v>0</v>
      </c>
    </row>
    <row r="26" spans="1:5" ht="27" customHeight="1" x14ac:dyDescent="0.3">
      <c r="A26" s="67"/>
      <c r="B26" s="68"/>
      <c r="C26" s="10"/>
      <c r="D26" s="19"/>
      <c r="E26" s="29">
        <f t="shared" si="0"/>
        <v>0</v>
      </c>
    </row>
    <row r="27" spans="1:5" ht="27" customHeight="1" x14ac:dyDescent="0.3">
      <c r="A27" s="67"/>
      <c r="B27" s="68"/>
      <c r="C27" s="10"/>
      <c r="D27" s="19"/>
      <c r="E27" s="29">
        <f t="shared" si="0"/>
        <v>0</v>
      </c>
    </row>
    <row r="28" spans="1:5" ht="24.95" customHeight="1" x14ac:dyDescent="0.3">
      <c r="A28" s="67"/>
      <c r="B28" s="68"/>
      <c r="C28" s="10"/>
      <c r="D28" s="19"/>
      <c r="E28" s="29">
        <f t="shared" si="0"/>
        <v>0</v>
      </c>
    </row>
    <row r="29" spans="1:5" ht="24.95" customHeight="1" x14ac:dyDescent="0.3">
      <c r="A29" s="73" t="s">
        <v>16</v>
      </c>
      <c r="B29" s="74"/>
      <c r="C29" s="10"/>
      <c r="D29" s="10"/>
      <c r="E29" s="30">
        <f>SUM(E15:E28)</f>
        <v>0</v>
      </c>
    </row>
    <row r="30" spans="1:5" ht="24.95" customHeight="1" x14ac:dyDescent="0.3">
      <c r="A30" s="27" t="s">
        <v>131</v>
      </c>
      <c r="B30" s="28"/>
      <c r="C30" s="10"/>
      <c r="D30" s="10"/>
      <c r="E30" s="29">
        <f>E14-E29</f>
        <v>0</v>
      </c>
    </row>
    <row r="31" spans="1:5" ht="24.95" customHeight="1" x14ac:dyDescent="0.3">
      <c r="A31" s="69" t="s">
        <v>168</v>
      </c>
      <c r="B31" s="70"/>
      <c r="C31" s="61"/>
      <c r="D31" s="62"/>
      <c r="E31" s="63">
        <f t="shared" ref="E31" si="2">C31*D31</f>
        <v>0</v>
      </c>
    </row>
    <row r="32" spans="1:5" ht="24.95" customHeight="1" x14ac:dyDescent="0.3">
      <c r="A32" s="71" t="s">
        <v>107</v>
      </c>
      <c r="B32" s="94"/>
      <c r="C32" s="7" t="str">
        <f>IF(C4="","","viitenumerolla")</f>
        <v/>
      </c>
      <c r="D32" s="7" t="str">
        <f>IF(C4="","",VLOOKUP(C4,Data!A3:E54,5,FALSE))</f>
        <v/>
      </c>
      <c r="E32" s="32">
        <f>E14-E19-E20-SUM(E22:E28)-E31</f>
        <v>0</v>
      </c>
    </row>
  </sheetData>
  <mergeCells count="26">
    <mergeCell ref="A32:B32"/>
    <mergeCell ref="A24:B24"/>
    <mergeCell ref="A25:B25"/>
    <mergeCell ref="A26:B26"/>
    <mergeCell ref="A27:B27"/>
    <mergeCell ref="A28:B28"/>
    <mergeCell ref="A29:B29"/>
    <mergeCell ref="A31:B31"/>
    <mergeCell ref="A23:B23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J10:O10"/>
    <mergeCell ref="B1:D2"/>
    <mergeCell ref="E1:E2"/>
    <mergeCell ref="B5:C5"/>
    <mergeCell ref="B8:E8"/>
    <mergeCell ref="A10:B10"/>
  </mergeCells>
  <dataValidations count="1">
    <dataValidation type="date" allowBlank="1" showInputMessage="1" showErrorMessage="1" sqref="E4" xr:uid="{85605BE5-9303-4F16-8DFF-1EA6333319C7}">
      <formula1>43556</formula1>
      <formula2>73051</formula2>
    </dataValidation>
  </dataValidations>
  <pageMargins left="0.59055118110236227" right="0.39370078740157483" top="0.78740157480314965" bottom="0.78740157480314965" header="0.51181102362204722" footer="0.51181102362204722"/>
  <pageSetup paperSize="9" scale="89" orientation="portrait" r:id="rId1"/>
  <headerFooter alignWithMargins="0">
    <oddFooter>&amp;C&amp;"Gill Sans MT,Normaali"&amp;F&amp;R&amp;"Gill Sans MT,Normaali"&amp;D/ 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2</xdr:row>
                    <xdr:rowOff>9525</xdr:rowOff>
                  </from>
                  <to>
                    <xdr:col>1</xdr:col>
                    <xdr:colOff>1114425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276225</xdr:colOff>
                    <xdr:row>2</xdr:row>
                    <xdr:rowOff>9525</xdr:rowOff>
                  </from>
                  <to>
                    <xdr:col>3</xdr:col>
                    <xdr:colOff>685800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19050</xdr:rowOff>
                  </from>
                  <to>
                    <xdr:col>1</xdr:col>
                    <xdr:colOff>1381125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1</xdr:col>
                    <xdr:colOff>1552575</xdr:colOff>
                    <xdr:row>5</xdr:row>
                    <xdr:rowOff>28575</xdr:rowOff>
                  </from>
                  <to>
                    <xdr:col>2</xdr:col>
                    <xdr:colOff>762000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84F080-B485-4EF0-BC61-5C0B32B9C4C2}">
          <x14:formula1>
            <xm:f>Data!$A$2:$A$54</xm:f>
          </x14:formula1>
          <xm:sqref>C4</xm:sqref>
        </x14:dataValidation>
        <x14:dataValidation type="list" allowBlank="1" showInputMessage="1" showErrorMessage="1" xr:uid="{5372D81D-3D21-40F1-A004-27FB9AABD61E}">
          <x14:formula1>
            <xm:f>Data!$G$2:$G$26</xm:f>
          </x14:formula1>
          <xm:sqref>B5:C5</xm:sqref>
        </x14:dataValidation>
        <x14:dataValidation type="list" allowBlank="1" showInputMessage="1" showErrorMessage="1" xr:uid="{0FE47974-4B69-4785-A05E-8349299AAF17}">
          <x14:formula1>
            <xm:f>Data!$H$3:$H$8</xm:f>
          </x14:formula1>
          <xm:sqref>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5A14-7087-424A-B457-5E02E08929C5}">
  <dimension ref="A1:O32"/>
  <sheetViews>
    <sheetView workbookViewId="0">
      <selection activeCell="A22" sqref="A22:B22"/>
    </sheetView>
  </sheetViews>
  <sheetFormatPr defaultColWidth="9.140625" defaultRowHeight="24.95" customHeight="1" x14ac:dyDescent="0.3"/>
  <cols>
    <col min="1" max="1" width="20.7109375" style="1" customWidth="1"/>
    <col min="2" max="2" width="29" style="3" customWidth="1"/>
    <col min="3" max="3" width="16.28515625" style="3" customWidth="1"/>
    <col min="4" max="4" width="12.7109375" style="3" customWidth="1"/>
    <col min="5" max="5" width="17.140625" style="2" customWidth="1"/>
    <col min="6" max="16384" width="9.140625" style="2"/>
  </cols>
  <sheetData>
    <row r="1" spans="1:15" ht="56.25" customHeight="1" x14ac:dyDescent="0.45">
      <c r="A1" s="2"/>
      <c r="B1" s="84" t="s">
        <v>2</v>
      </c>
      <c r="C1" s="85"/>
      <c r="D1" s="86"/>
      <c r="E1" s="90" t="s">
        <v>132</v>
      </c>
      <c r="G1" s="4"/>
    </row>
    <row r="2" spans="1:15" ht="24.95" customHeight="1" x14ac:dyDescent="0.45">
      <c r="A2" s="5"/>
      <c r="B2" s="87"/>
      <c r="C2" s="87"/>
      <c r="D2" s="88"/>
      <c r="E2" s="91"/>
      <c r="G2" s="4"/>
    </row>
    <row r="3" spans="1:15" ht="24.95" customHeight="1" x14ac:dyDescent="0.45">
      <c r="A3" s="7" t="s">
        <v>5</v>
      </c>
      <c r="B3" s="11"/>
      <c r="C3" s="12"/>
      <c r="D3" s="12"/>
      <c r="E3" s="12"/>
      <c r="G3" s="4"/>
    </row>
    <row r="4" spans="1:15" ht="24.95" customHeight="1" x14ac:dyDescent="0.3">
      <c r="A4" s="7" t="s">
        <v>133</v>
      </c>
      <c r="B4" s="25"/>
      <c r="C4" s="26"/>
      <c r="D4" s="6" t="s">
        <v>6</v>
      </c>
      <c r="E4" s="20"/>
    </row>
    <row r="5" spans="1:15" ht="24.95" customHeight="1" x14ac:dyDescent="0.3">
      <c r="A5" s="7" t="s">
        <v>7</v>
      </c>
      <c r="B5" s="89"/>
      <c r="C5" s="81"/>
      <c r="D5" s="6" t="s">
        <v>8</v>
      </c>
      <c r="E5" s="18"/>
    </row>
    <row r="6" spans="1:15" ht="30.75" customHeight="1" x14ac:dyDescent="0.3">
      <c r="A6" s="7" t="s">
        <v>12</v>
      </c>
      <c r="B6" s="21"/>
      <c r="C6" s="6"/>
      <c r="D6" s="6" t="s">
        <v>108</v>
      </c>
      <c r="E6" s="22"/>
    </row>
    <row r="7" spans="1:15" ht="24.95" customHeight="1" x14ac:dyDescent="0.3">
      <c r="A7" s="7"/>
      <c r="B7" s="8"/>
      <c r="C7" s="6"/>
      <c r="D7" s="6"/>
      <c r="E7" s="16"/>
    </row>
    <row r="8" spans="1:15" ht="24.95" customHeight="1" x14ac:dyDescent="0.3">
      <c r="A8" s="7" t="s">
        <v>9</v>
      </c>
      <c r="B8" s="89"/>
      <c r="C8" s="81"/>
      <c r="D8" s="81"/>
      <c r="E8" s="78"/>
    </row>
    <row r="9" spans="1:15" ht="24.95" customHeight="1" x14ac:dyDescent="0.3">
      <c r="A9" s="8" t="s">
        <v>0</v>
      </c>
      <c r="B9" s="6"/>
      <c r="C9" s="13" t="s">
        <v>3</v>
      </c>
      <c r="D9" s="13" t="s">
        <v>4</v>
      </c>
      <c r="E9" s="9" t="s">
        <v>1</v>
      </c>
    </row>
    <row r="10" spans="1:15" ht="24.95" customHeight="1" x14ac:dyDescent="0.3">
      <c r="A10" s="73" t="s">
        <v>20</v>
      </c>
      <c r="B10" s="68"/>
      <c r="C10" s="10"/>
      <c r="D10" s="14">
        <f>E5</f>
        <v>0</v>
      </c>
      <c r="E10" s="29">
        <f>C10*D10</f>
        <v>0</v>
      </c>
      <c r="G10" s="15"/>
      <c r="I10" s="1"/>
      <c r="J10" s="82"/>
      <c r="K10" s="83"/>
      <c r="L10" s="83"/>
      <c r="M10" s="83"/>
      <c r="N10" s="83"/>
      <c r="O10" s="83"/>
    </row>
    <row r="11" spans="1:15" ht="24.95" customHeight="1" x14ac:dyDescent="0.3">
      <c r="A11" s="73" t="s">
        <v>19</v>
      </c>
      <c r="B11" s="68"/>
      <c r="C11" s="10"/>
      <c r="D11" s="14">
        <f>E5/2</f>
        <v>0</v>
      </c>
      <c r="E11" s="29">
        <f t="shared" ref="E11:E28" si="0">C11*D11</f>
        <v>0</v>
      </c>
    </row>
    <row r="12" spans="1:15" ht="24.95" customHeight="1" x14ac:dyDescent="0.3">
      <c r="A12" s="67" t="s">
        <v>10</v>
      </c>
      <c r="B12" s="68"/>
      <c r="C12" s="10"/>
      <c r="D12" s="14">
        <v>0</v>
      </c>
      <c r="E12" s="29">
        <f t="shared" si="0"/>
        <v>0</v>
      </c>
    </row>
    <row r="13" spans="1:15" ht="24.95" customHeight="1" x14ac:dyDescent="0.3">
      <c r="A13" s="75" t="s">
        <v>17</v>
      </c>
      <c r="B13" s="76"/>
      <c r="C13" s="10"/>
      <c r="D13" s="14"/>
      <c r="E13" s="29">
        <v>0</v>
      </c>
    </row>
    <row r="14" spans="1:15" ht="24.95" customHeight="1" x14ac:dyDescent="0.3">
      <c r="A14" s="75" t="s">
        <v>11</v>
      </c>
      <c r="B14" s="76"/>
      <c r="C14" s="10"/>
      <c r="D14" s="14"/>
      <c r="E14" s="30">
        <f>SUM(E10:E13)</f>
        <v>0</v>
      </c>
    </row>
    <row r="15" spans="1:15" ht="24.95" customHeight="1" x14ac:dyDescent="0.3">
      <c r="A15" s="73" t="s">
        <v>135</v>
      </c>
      <c r="B15" s="79"/>
      <c r="C15" s="10">
        <f>C10+C11/2</f>
        <v>0</v>
      </c>
      <c r="D15" s="14">
        <v>5</v>
      </c>
      <c r="E15" s="29">
        <f t="shared" ref="E15:E19" si="1">C15*D15</f>
        <v>0</v>
      </c>
    </row>
    <row r="16" spans="1:15" ht="24.95" customHeight="1" x14ac:dyDescent="0.3">
      <c r="A16" s="80" t="s">
        <v>136</v>
      </c>
      <c r="B16" s="78"/>
      <c r="C16" s="10">
        <f>C10+C11/2</f>
        <v>0</v>
      </c>
      <c r="D16" s="14">
        <v>3</v>
      </c>
      <c r="E16" s="29">
        <f t="shared" si="1"/>
        <v>0</v>
      </c>
    </row>
    <row r="17" spans="1:5" ht="24.95" customHeight="1" x14ac:dyDescent="0.3">
      <c r="A17" s="17" t="s">
        <v>18</v>
      </c>
      <c r="B17" s="10"/>
      <c r="C17" s="10"/>
      <c r="D17" s="14"/>
      <c r="E17" s="29"/>
    </row>
    <row r="18" spans="1:5" ht="24.95" customHeight="1" x14ac:dyDescent="0.3">
      <c r="A18" s="73" t="s">
        <v>13</v>
      </c>
      <c r="B18" s="79"/>
      <c r="C18" s="10"/>
      <c r="D18" s="14">
        <v>0.25</v>
      </c>
      <c r="E18" s="29">
        <f t="shared" si="1"/>
        <v>0</v>
      </c>
    </row>
    <row r="19" spans="1:5" ht="24.95" customHeight="1" x14ac:dyDescent="0.3">
      <c r="A19" s="77" t="s">
        <v>137</v>
      </c>
      <c r="B19" s="78"/>
      <c r="C19" s="10"/>
      <c r="D19" s="14"/>
      <c r="E19" s="29">
        <f t="shared" si="1"/>
        <v>0</v>
      </c>
    </row>
    <row r="20" spans="1:5" ht="24.95" customHeight="1" x14ac:dyDescent="0.3">
      <c r="A20" s="77" t="s">
        <v>14</v>
      </c>
      <c r="B20" s="78"/>
      <c r="C20" s="10"/>
      <c r="D20" s="14"/>
      <c r="E20" s="29">
        <v>0</v>
      </c>
    </row>
    <row r="21" spans="1:5" ht="24.95" customHeight="1" x14ac:dyDescent="0.3">
      <c r="A21" s="77" t="s">
        <v>21</v>
      </c>
      <c r="B21" s="81"/>
      <c r="C21" s="33"/>
      <c r="D21" s="66">
        <f>IFERROR(SUM(E22:E28)/E14,0)</f>
        <v>0</v>
      </c>
      <c r="E21" s="31"/>
    </row>
    <row r="22" spans="1:5" ht="27" customHeight="1" x14ac:dyDescent="0.3">
      <c r="A22" s="67"/>
      <c r="B22" s="68"/>
      <c r="C22" s="10"/>
      <c r="D22" s="14"/>
      <c r="E22" s="29">
        <f t="shared" si="0"/>
        <v>0</v>
      </c>
    </row>
    <row r="23" spans="1:5" ht="27" customHeight="1" x14ac:dyDescent="0.3">
      <c r="A23" s="67"/>
      <c r="B23" s="68"/>
      <c r="C23" s="10"/>
      <c r="D23" s="14"/>
      <c r="E23" s="29">
        <f t="shared" si="0"/>
        <v>0</v>
      </c>
    </row>
    <row r="24" spans="1:5" ht="27" customHeight="1" x14ac:dyDescent="0.3">
      <c r="A24" s="67"/>
      <c r="B24" s="68"/>
      <c r="C24" s="10"/>
      <c r="D24" s="14"/>
      <c r="E24" s="29">
        <f t="shared" si="0"/>
        <v>0</v>
      </c>
    </row>
    <row r="25" spans="1:5" ht="27" customHeight="1" x14ac:dyDescent="0.3">
      <c r="A25" s="67"/>
      <c r="B25" s="68"/>
      <c r="C25" s="10"/>
      <c r="D25" s="19"/>
      <c r="E25" s="29">
        <f t="shared" si="0"/>
        <v>0</v>
      </c>
    </row>
    <row r="26" spans="1:5" ht="27" customHeight="1" x14ac:dyDescent="0.3">
      <c r="A26" s="67"/>
      <c r="B26" s="68"/>
      <c r="C26" s="10"/>
      <c r="D26" s="19"/>
      <c r="E26" s="29">
        <f t="shared" si="0"/>
        <v>0</v>
      </c>
    </row>
    <row r="27" spans="1:5" ht="27" customHeight="1" x14ac:dyDescent="0.3">
      <c r="A27" s="67"/>
      <c r="B27" s="68"/>
      <c r="C27" s="10"/>
      <c r="D27" s="19"/>
      <c r="E27" s="29">
        <f t="shared" si="0"/>
        <v>0</v>
      </c>
    </row>
    <row r="28" spans="1:5" ht="24.95" customHeight="1" x14ac:dyDescent="0.3">
      <c r="A28" s="67"/>
      <c r="B28" s="68"/>
      <c r="C28" s="10"/>
      <c r="D28" s="19"/>
      <c r="E28" s="29">
        <f t="shared" si="0"/>
        <v>0</v>
      </c>
    </row>
    <row r="29" spans="1:5" ht="24.95" customHeight="1" x14ac:dyDescent="0.3">
      <c r="A29" s="73" t="s">
        <v>16</v>
      </c>
      <c r="B29" s="74"/>
      <c r="C29" s="10"/>
      <c r="D29" s="10"/>
      <c r="E29" s="30">
        <f>SUM(E15:E28)</f>
        <v>0</v>
      </c>
    </row>
    <row r="30" spans="1:5" ht="24.95" customHeight="1" x14ac:dyDescent="0.3">
      <c r="A30" s="27" t="s">
        <v>131</v>
      </c>
      <c r="B30" s="28"/>
      <c r="C30" s="10"/>
      <c r="D30" s="10"/>
      <c r="E30" s="29">
        <f>E14-E29</f>
        <v>0</v>
      </c>
    </row>
    <row r="31" spans="1:5" ht="24.95" customHeight="1" x14ac:dyDescent="0.3">
      <c r="A31" s="69" t="s">
        <v>168</v>
      </c>
      <c r="B31" s="70"/>
      <c r="C31" s="61"/>
      <c r="D31" s="62"/>
      <c r="E31" s="63">
        <f t="shared" ref="E31" si="2">C31*D31</f>
        <v>0</v>
      </c>
    </row>
    <row r="32" spans="1:5" ht="24.95" customHeight="1" x14ac:dyDescent="0.3">
      <c r="A32" s="71" t="s">
        <v>107</v>
      </c>
      <c r="B32" s="94"/>
      <c r="C32" s="7" t="str">
        <f>IF(C4="","","viitenumerolla")</f>
        <v/>
      </c>
      <c r="D32" s="7" t="str">
        <f>IF(C4="","",VLOOKUP(C4,Data!A3:E54,5,FALSE))</f>
        <v/>
      </c>
      <c r="E32" s="32">
        <f>E14-E19-E20-SUM(E22:E28)-E31</f>
        <v>0</v>
      </c>
    </row>
  </sheetData>
  <mergeCells count="26">
    <mergeCell ref="A32:B32"/>
    <mergeCell ref="A24:B24"/>
    <mergeCell ref="A25:B25"/>
    <mergeCell ref="A26:B26"/>
    <mergeCell ref="A27:B27"/>
    <mergeCell ref="A28:B28"/>
    <mergeCell ref="A29:B29"/>
    <mergeCell ref="A31:B31"/>
    <mergeCell ref="A23:B23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J10:O10"/>
    <mergeCell ref="B1:D2"/>
    <mergeCell ref="E1:E2"/>
    <mergeCell ref="B5:C5"/>
    <mergeCell ref="B8:E8"/>
    <mergeCell ref="A10:B10"/>
  </mergeCells>
  <dataValidations count="1">
    <dataValidation type="date" allowBlank="1" showInputMessage="1" showErrorMessage="1" sqref="E4" xr:uid="{B6A29C1D-79B2-4155-B6BA-028D2C2A36A0}">
      <formula1>43556</formula1>
      <formula2>73051</formula2>
    </dataValidation>
  </dataValidations>
  <pageMargins left="0.59055118110236227" right="0.39370078740157483" top="0.78740157480314965" bottom="0.78740157480314965" header="0.51181102362204722" footer="0.51181102362204722"/>
  <pageSetup paperSize="9" scale="89" orientation="portrait" r:id="rId1"/>
  <headerFooter alignWithMargins="0">
    <oddFooter>&amp;C&amp;"Gill Sans MT,Normaali"&amp;F&amp;R&amp;"Gill Sans MT,Normaali"&amp;D/ 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1190625</xdr:colOff>
                    <xdr:row>2</xdr:row>
                    <xdr:rowOff>0</xdr:rowOff>
                  </from>
                  <to>
                    <xdr:col>2</xdr:col>
                    <xdr:colOff>180975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2</xdr:row>
                    <xdr:rowOff>9525</xdr:rowOff>
                  </from>
                  <to>
                    <xdr:col>1</xdr:col>
                    <xdr:colOff>1114425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276225</xdr:colOff>
                    <xdr:row>2</xdr:row>
                    <xdr:rowOff>9525</xdr:rowOff>
                  </from>
                  <to>
                    <xdr:col>3</xdr:col>
                    <xdr:colOff>685800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19050</xdr:rowOff>
                  </from>
                  <to>
                    <xdr:col>1</xdr:col>
                    <xdr:colOff>1381125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1</xdr:col>
                    <xdr:colOff>1552575</xdr:colOff>
                    <xdr:row>5</xdr:row>
                    <xdr:rowOff>28575</xdr:rowOff>
                  </from>
                  <to>
                    <xdr:col>2</xdr:col>
                    <xdr:colOff>762000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64FA4B9-97C7-4F1C-AB13-5A140B425B83}">
          <x14:formula1>
            <xm:f>Data!$A$2:$A$54</xm:f>
          </x14:formula1>
          <xm:sqref>C4</xm:sqref>
        </x14:dataValidation>
        <x14:dataValidation type="list" allowBlank="1" showInputMessage="1" showErrorMessage="1" xr:uid="{F30DC094-522D-413F-8EB4-A8B50B1F609B}">
          <x14:formula1>
            <xm:f>Data!$G$2:$G$26</xm:f>
          </x14:formula1>
          <xm:sqref>B5:C5</xm:sqref>
        </x14:dataValidation>
        <x14:dataValidation type="list" allowBlank="1" showInputMessage="1" showErrorMessage="1" xr:uid="{FC5D759D-EA3A-4C27-B18D-AD332515A221}">
          <x14:formula1>
            <xm:f>Data!$H$3:$H$8</xm:f>
          </x14:formula1>
          <xm:sqref>E6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8BBD-0A0A-40F8-A7BC-236C71A56E58}">
  <dimension ref="A1:S100"/>
  <sheetViews>
    <sheetView topLeftCell="B1" workbookViewId="0">
      <selection activeCell="E13" sqref="E13"/>
    </sheetView>
  </sheetViews>
  <sheetFormatPr defaultRowHeight="15" x14ac:dyDescent="0.2"/>
  <cols>
    <col min="1" max="1" width="38.85546875" style="36" customWidth="1"/>
    <col min="2" max="2" width="19.5703125" style="36" customWidth="1"/>
    <col min="3" max="4" width="9.140625" style="34"/>
    <col min="5" max="5" width="20.85546875" style="34" customWidth="1"/>
    <col min="6" max="19" width="13.85546875" style="34" customWidth="1"/>
    <col min="20" max="16384" width="9.140625" style="34"/>
  </cols>
  <sheetData>
    <row r="1" spans="1:19" x14ac:dyDescent="0.2">
      <c r="A1" s="36" t="s">
        <v>140</v>
      </c>
      <c r="E1" s="34">
        <f ca="1">A5</f>
        <v>0</v>
      </c>
      <c r="F1" s="35" t="e">
        <f ca="1">LARGE(F4:F8,COUNTIF(F4:F8,"&gt;0"))</f>
        <v>#NUM!</v>
      </c>
      <c r="G1" s="43" t="str">
        <f>"-"</f>
        <v>-</v>
      </c>
      <c r="H1" s="35">
        <f ca="1">MAX(F4:F8)</f>
        <v>0</v>
      </c>
    </row>
    <row r="2" spans="1:19" ht="15.75" x14ac:dyDescent="0.25">
      <c r="A2" s="37" t="s">
        <v>163</v>
      </c>
      <c r="B2" s="37" t="s">
        <v>142</v>
      </c>
    </row>
    <row r="3" spans="1:19" ht="15.75" x14ac:dyDescent="0.25">
      <c r="A3" s="36" cm="1">
        <f t="array" aca="1" ref="A3" ca="1">INDIRECT(A2&amp;"B4")</f>
        <v>0</v>
      </c>
      <c r="B3" s="38" cm="1">
        <f t="array" aca="1" ref="B3" ca="1">INDIRECT(A2&amp;"e4")</f>
        <v>0</v>
      </c>
      <c r="E3" s="44" t="s">
        <v>157</v>
      </c>
      <c r="F3" s="44" t="s">
        <v>142</v>
      </c>
      <c r="G3" s="44" t="s">
        <v>8</v>
      </c>
      <c r="H3" s="44" t="s">
        <v>143</v>
      </c>
      <c r="I3" s="44" t="s">
        <v>144</v>
      </c>
      <c r="J3" s="44" t="s">
        <v>145</v>
      </c>
      <c r="K3" s="44" t="s">
        <v>146</v>
      </c>
      <c r="L3" s="44" t="s">
        <v>134</v>
      </c>
      <c r="M3" s="44" t="s">
        <v>148</v>
      </c>
      <c r="N3" s="44" t="s">
        <v>159</v>
      </c>
      <c r="O3" s="44" t="s">
        <v>149</v>
      </c>
      <c r="P3" s="44" t="s">
        <v>150</v>
      </c>
      <c r="Q3" s="44" t="s">
        <v>151</v>
      </c>
      <c r="R3" s="44" t="s">
        <v>168</v>
      </c>
      <c r="S3" s="44" t="s">
        <v>156</v>
      </c>
    </row>
    <row r="4" spans="1:19" ht="15.75" x14ac:dyDescent="0.25">
      <c r="A4" s="37" t="s">
        <v>141</v>
      </c>
      <c r="B4" s="37" t="s">
        <v>8</v>
      </c>
      <c r="E4" s="44" t="str">
        <f>A2</f>
        <v>Kilpailutilitys1!</v>
      </c>
      <c r="F4" s="45">
        <f ca="1">B3</f>
        <v>0</v>
      </c>
      <c r="G4" s="46">
        <f ca="1">B5</f>
        <v>0</v>
      </c>
      <c r="H4" s="46">
        <f ca="1">A7</f>
        <v>0</v>
      </c>
      <c r="I4" s="46">
        <f ca="1">B7</f>
        <v>0</v>
      </c>
      <c r="J4" s="47">
        <f ca="1">A9</f>
        <v>0</v>
      </c>
      <c r="K4" s="47">
        <f ca="1">B9</f>
        <v>0</v>
      </c>
      <c r="L4" s="48">
        <f ca="1">B12</f>
        <v>0</v>
      </c>
      <c r="M4" s="48">
        <f ca="1">B13</f>
        <v>0</v>
      </c>
      <c r="N4" s="48">
        <f ca="1">B14</f>
        <v>0</v>
      </c>
      <c r="O4" s="48">
        <f ca="1">B15</f>
        <v>0</v>
      </c>
      <c r="P4" s="48">
        <f ca="1">B16</f>
        <v>0</v>
      </c>
      <c r="Q4" s="48">
        <f ca="1">B17</f>
        <v>0</v>
      </c>
      <c r="R4" s="64" cm="1">
        <f t="array" aca="1" ref="R4" ca="1">INDIRECT("b"&amp;18+(ROW()-4)*20)</f>
        <v>0</v>
      </c>
      <c r="S4" s="49">
        <f ca="1">SUM(J4:Q4)</f>
        <v>0</v>
      </c>
    </row>
    <row r="5" spans="1:19" ht="15.75" x14ac:dyDescent="0.25">
      <c r="A5" s="36" cm="1">
        <f t="array" aca="1" ref="A5" ca="1">INDIRECT(A2&amp;"c4")</f>
        <v>0</v>
      </c>
      <c r="B5" s="36" cm="1">
        <f t="array" aca="1" ref="B5" ca="1">INDIRECT(A2&amp;"e5")</f>
        <v>0</v>
      </c>
      <c r="E5" s="50" t="str">
        <f>A22</f>
        <v>Kilpailutilitys2!</v>
      </c>
      <c r="F5" s="51">
        <f ca="1">B23</f>
        <v>0</v>
      </c>
      <c r="G5" s="52">
        <f ca="1">B25</f>
        <v>0</v>
      </c>
      <c r="H5" s="52">
        <f ca="1">A27</f>
        <v>52</v>
      </c>
      <c r="I5" s="52">
        <f ca="1">B27</f>
        <v>0</v>
      </c>
      <c r="J5" s="53">
        <f ca="1">A29</f>
        <v>0</v>
      </c>
      <c r="K5" s="53">
        <f ca="1">B29</f>
        <v>0</v>
      </c>
      <c r="L5" s="54">
        <f ca="1">B32</f>
        <v>0</v>
      </c>
      <c r="M5" s="54">
        <f ca="1">B33</f>
        <v>0</v>
      </c>
      <c r="N5" s="54">
        <f ca="1">B34</f>
        <v>0</v>
      </c>
      <c r="O5" s="54">
        <f ca="1">B35</f>
        <v>0</v>
      </c>
      <c r="P5" s="54">
        <f ca="1">B36</f>
        <v>0</v>
      </c>
      <c r="Q5" s="54">
        <f ca="1">B37</f>
        <v>0</v>
      </c>
      <c r="R5" s="54" cm="1">
        <f t="array" aca="1" ref="R5" ca="1">INDIRECT("b"&amp;18+(ROW()-4)*20)</f>
        <v>0</v>
      </c>
      <c r="S5" s="55">
        <f ca="1">SUM(J5:Q5)</f>
        <v>0</v>
      </c>
    </row>
    <row r="6" spans="1:19" ht="15.75" x14ac:dyDescent="0.25">
      <c r="A6" s="37" t="s">
        <v>143</v>
      </c>
      <c r="B6" s="37" t="s">
        <v>144</v>
      </c>
      <c r="E6" s="50" t="str">
        <f>A42</f>
        <v>Kilpailutilitys3!</v>
      </c>
      <c r="F6" s="51">
        <f ca="1">B43</f>
        <v>0</v>
      </c>
      <c r="G6" s="52">
        <f ca="1">B45</f>
        <v>0</v>
      </c>
      <c r="H6" s="52">
        <f ca="1">A47</f>
        <v>0</v>
      </c>
      <c r="I6" s="52">
        <f ca="1">B47</f>
        <v>0</v>
      </c>
      <c r="J6" s="53">
        <f ca="1">A49</f>
        <v>0</v>
      </c>
      <c r="K6" s="53">
        <f ca="1">B49</f>
        <v>0</v>
      </c>
      <c r="L6" s="54">
        <f ca="1">B52</f>
        <v>0</v>
      </c>
      <c r="M6" s="54">
        <f ca="1">B53</f>
        <v>0</v>
      </c>
      <c r="N6" s="54">
        <f ca="1">B54</f>
        <v>0</v>
      </c>
      <c r="O6" s="54">
        <f ca="1">B55</f>
        <v>0</v>
      </c>
      <c r="P6" s="54">
        <f ca="1">B56</f>
        <v>0</v>
      </c>
      <c r="Q6" s="54">
        <f ca="1">B57</f>
        <v>0</v>
      </c>
      <c r="R6" s="54" cm="1">
        <f t="array" aca="1" ref="R6" ca="1">INDIRECT("b"&amp;18+(ROW()-4)*20)</f>
        <v>0</v>
      </c>
      <c r="S6" s="55">
        <f ca="1">SUM(J6:Q6)</f>
        <v>0</v>
      </c>
    </row>
    <row r="7" spans="1:19" ht="15.75" x14ac:dyDescent="0.25">
      <c r="A7" s="36" cm="1">
        <f t="array" aca="1" ref="A7" ca="1">INDIRECT(A2&amp;"c10")</f>
        <v>0</v>
      </c>
      <c r="B7" s="36" cm="1">
        <f t="array" aca="1" ref="B7" ca="1">INDIRECT(A2&amp;"c11")</f>
        <v>0</v>
      </c>
      <c r="E7" s="50" t="str">
        <f>A62</f>
        <v>Kilpailutilitys4!</v>
      </c>
      <c r="F7" s="51">
        <f ca="1">B63</f>
        <v>0</v>
      </c>
      <c r="G7" s="52">
        <f ca="1">B65</f>
        <v>0</v>
      </c>
      <c r="H7" s="52">
        <f ca="1">A67</f>
        <v>0</v>
      </c>
      <c r="I7" s="52">
        <f ca="1">B67</f>
        <v>0</v>
      </c>
      <c r="J7" s="53">
        <f ca="1">A69</f>
        <v>0</v>
      </c>
      <c r="K7" s="53">
        <f ca="1">B69</f>
        <v>0</v>
      </c>
      <c r="L7" s="54">
        <f ca="1">B72</f>
        <v>0</v>
      </c>
      <c r="M7" s="54">
        <f ca="1">B73</f>
        <v>0</v>
      </c>
      <c r="N7" s="54">
        <f ca="1">B74</f>
        <v>0</v>
      </c>
      <c r="O7" s="54">
        <f ca="1">B75</f>
        <v>0</v>
      </c>
      <c r="P7" s="54">
        <f ca="1">B76</f>
        <v>0</v>
      </c>
      <c r="Q7" s="54">
        <f ca="1">B77</f>
        <v>0</v>
      </c>
      <c r="R7" s="54" cm="1">
        <f t="array" aca="1" ref="R7" ca="1">INDIRECT("b"&amp;18+(ROW()-4)*20)</f>
        <v>0</v>
      </c>
      <c r="S7" s="55">
        <f ca="1">SUM(J7:Q7)</f>
        <v>0</v>
      </c>
    </row>
    <row r="8" spans="1:19" ht="15.75" x14ac:dyDescent="0.25">
      <c r="A8" s="37" t="s">
        <v>145</v>
      </c>
      <c r="B8" s="37" t="s">
        <v>146</v>
      </c>
      <c r="E8" s="50" t="str">
        <f>A82</f>
        <v>Kilpailutilitys5!</v>
      </c>
      <c r="F8" s="51">
        <f ca="1">B83</f>
        <v>0</v>
      </c>
      <c r="G8" s="52">
        <f ca="1">B85</f>
        <v>0</v>
      </c>
      <c r="H8" s="52">
        <f ca="1">A87</f>
        <v>0</v>
      </c>
      <c r="I8" s="52">
        <f ca="1">B87</f>
        <v>0</v>
      </c>
      <c r="J8" s="53">
        <f ca="1">A89</f>
        <v>0</v>
      </c>
      <c r="K8" s="53">
        <f ca="1">B89</f>
        <v>0</v>
      </c>
      <c r="L8" s="54">
        <f ca="1">B92</f>
        <v>0</v>
      </c>
      <c r="M8" s="54">
        <f ca="1">B93</f>
        <v>0</v>
      </c>
      <c r="N8" s="54">
        <f ca="1">B94</f>
        <v>0</v>
      </c>
      <c r="O8" s="54">
        <f ca="1">B95</f>
        <v>0</v>
      </c>
      <c r="P8" s="54">
        <f ca="1">B96</f>
        <v>0</v>
      </c>
      <c r="Q8" s="54">
        <f ca="1">B97</f>
        <v>0</v>
      </c>
      <c r="R8" s="54" cm="1">
        <f t="array" aca="1" ref="R8" ca="1">INDIRECT("b"&amp;18+(ROW()-4)*20)</f>
        <v>0</v>
      </c>
      <c r="S8" s="55">
        <f ca="1">SUM(J8:Q8)</f>
        <v>0</v>
      </c>
    </row>
    <row r="9" spans="1:19" ht="15.75" x14ac:dyDescent="0.25">
      <c r="A9" s="39">
        <f ca="1">A7*B5+B7/2*B5</f>
        <v>0</v>
      </c>
      <c r="B9" s="36" cm="1">
        <f t="array" aca="1" ref="B9" ca="1">INDIRECT(A2&amp;"e12")</f>
        <v>0</v>
      </c>
      <c r="E9" s="56" t="s">
        <v>158</v>
      </c>
      <c r="F9" s="57"/>
      <c r="G9" s="58"/>
      <c r="H9" s="59">
        <f t="shared" ref="H9:K9" ca="1" si="0">SUM(H4:H8)</f>
        <v>52</v>
      </c>
      <c r="I9" s="59">
        <f t="shared" ca="1" si="0"/>
        <v>0</v>
      </c>
      <c r="J9" s="58">
        <f t="shared" ca="1" si="0"/>
        <v>0</v>
      </c>
      <c r="K9" s="58">
        <f t="shared" ca="1" si="0"/>
        <v>0</v>
      </c>
      <c r="L9" s="58">
        <f ca="1">SUM(L4:L8)</f>
        <v>0</v>
      </c>
      <c r="M9" s="58">
        <f t="shared" ref="M9:S9" ca="1" si="1">SUM(M4:M8)</f>
        <v>0</v>
      </c>
      <c r="N9" s="58">
        <f t="shared" ca="1" si="1"/>
        <v>0</v>
      </c>
      <c r="O9" s="58">
        <f t="shared" ca="1" si="1"/>
        <v>0</v>
      </c>
      <c r="P9" s="58">
        <f t="shared" ca="1" si="1"/>
        <v>0</v>
      </c>
      <c r="Q9" s="58">
        <f t="shared" ca="1" si="1"/>
        <v>0</v>
      </c>
      <c r="R9" s="58">
        <f t="shared" ca="1" si="1"/>
        <v>0</v>
      </c>
      <c r="S9" s="58">
        <f t="shared" ca="1" si="1"/>
        <v>0</v>
      </c>
    </row>
    <row r="10" spans="1:19" x14ac:dyDescent="0.2">
      <c r="E10" s="34" t="s">
        <v>169</v>
      </c>
      <c r="F10" s="42">
        <f ca="1">L9-R9</f>
        <v>0</v>
      </c>
    </row>
    <row r="11" spans="1:19" ht="15.75" x14ac:dyDescent="0.25">
      <c r="A11" s="37" t="s">
        <v>147</v>
      </c>
      <c r="E11" s="34" t="s">
        <v>170</v>
      </c>
      <c r="F11" s="42">
        <f ca="1">L9+M9-R9</f>
        <v>0</v>
      </c>
    </row>
    <row r="12" spans="1:19" x14ac:dyDescent="0.2">
      <c r="A12" s="36" t="s">
        <v>134</v>
      </c>
      <c r="B12" s="40" cm="1">
        <f t="array" aca="1" ref="B12" ca="1">-INDIRECT(A2&amp;"$E$15")</f>
        <v>0</v>
      </c>
      <c r="E12" s="34" t="s">
        <v>171</v>
      </c>
      <c r="F12" s="42">
        <f ca="1">L9+M9+N9-R9</f>
        <v>0</v>
      </c>
      <c r="G12" s="35"/>
      <c r="H12" s="35"/>
      <c r="I12" s="35"/>
      <c r="J12" s="35"/>
      <c r="K12" s="35"/>
    </row>
    <row r="13" spans="1:19" x14ac:dyDescent="0.2">
      <c r="A13" s="36" t="s">
        <v>148</v>
      </c>
      <c r="B13" s="40" cm="1">
        <f t="array" aca="1" ref="B13" ca="1">-INDIRECT(A2&amp;"$E$16")</f>
        <v>0</v>
      </c>
      <c r="F13" s="42"/>
      <c r="G13" s="42"/>
      <c r="H13" s="42"/>
      <c r="I13" s="42"/>
      <c r="J13" s="42"/>
      <c r="K13" s="42"/>
    </row>
    <row r="14" spans="1:19" x14ac:dyDescent="0.2">
      <c r="A14" s="36" t="s">
        <v>159</v>
      </c>
      <c r="B14" s="40" cm="1">
        <f t="array" aca="1" ref="B14" ca="1">-INDIRECT(A2&amp;"$E$18")</f>
        <v>0</v>
      </c>
      <c r="E14" s="34" t="s">
        <v>160</v>
      </c>
      <c r="F14" s="34" t="e">
        <f ca="1">_xlfn.XLOOKUP(E1,Data!A:A,Data!E:E)</f>
        <v>#N/A</v>
      </c>
    </row>
    <row r="15" spans="1:19" x14ac:dyDescent="0.2">
      <c r="A15" s="36" t="s">
        <v>149</v>
      </c>
      <c r="B15" s="40" cm="1">
        <f t="array" aca="1" ref="B15" ca="1">-INDIRECT(A2&amp;"$E$20")</f>
        <v>0</v>
      </c>
      <c r="E15" s="34" t="s">
        <v>161</v>
      </c>
      <c r="F15" s="34" t="s">
        <v>162</v>
      </c>
    </row>
    <row r="16" spans="1:19" x14ac:dyDescent="0.2">
      <c r="A16" s="36" t="s">
        <v>150</v>
      </c>
      <c r="B16" s="40" cm="1">
        <f t="array" aca="1" ref="B16" ca="1">-INDIRECT(A2&amp;"$E$19")</f>
        <v>0</v>
      </c>
    </row>
    <row r="17" spans="1:2" x14ac:dyDescent="0.2">
      <c r="A17" s="36" t="s">
        <v>151</v>
      </c>
      <c r="B17" s="40" cm="1">
        <f t="array" aca="1" ref="B17" ca="1">-(INDIRECT(A2&amp;"$E$22")+INDIRECT(A2&amp;"$E$23")+INDIRECT(A2&amp;"$E$24")+INDIRECT(A2&amp;"$E$25")+INDIRECT(A2&amp;"$E$26")+INDIRECT(A2&amp;"$E$27")+INDIRECT(A2&amp;"$E$28"))</f>
        <v>0</v>
      </c>
    </row>
    <row r="18" spans="1:2" x14ac:dyDescent="0.2">
      <c r="A18" s="36" t="s">
        <v>168</v>
      </c>
      <c r="B18" s="40" cm="1">
        <f t="array" aca="1" ref="B18" ca="1">-INDIRECT(A2&amp;"$E$31")</f>
        <v>0</v>
      </c>
    </row>
    <row r="19" spans="1:2" ht="15.75" x14ac:dyDescent="0.25">
      <c r="A19" s="37" t="str">
        <f ca="1">_xlfn.CONCAT(A3," yhteensä")</f>
        <v>0 yhteensä</v>
      </c>
      <c r="B19" s="41">
        <f ca="1">A9+B9+SUM(B12:B17)</f>
        <v>0</v>
      </c>
    </row>
    <row r="20" spans="1:2" x14ac:dyDescent="0.2">
      <c r="B20" s="39"/>
    </row>
    <row r="21" spans="1:2" x14ac:dyDescent="0.2">
      <c r="B21" s="39"/>
    </row>
    <row r="22" spans="1:2" ht="15.75" x14ac:dyDescent="0.25">
      <c r="A22" s="37" t="s">
        <v>152</v>
      </c>
      <c r="B22" s="37" t="s">
        <v>142</v>
      </c>
    </row>
    <row r="23" spans="1:2" x14ac:dyDescent="0.2">
      <c r="A23" s="36" cm="1">
        <f t="array" aca="1" ref="A23" ca="1">INDIRECT(A22&amp;"B4")</f>
        <v>0</v>
      </c>
      <c r="B23" s="38" cm="1">
        <f t="array" aca="1" ref="B23" ca="1">INDIRECT(A22&amp;"e4")</f>
        <v>0</v>
      </c>
    </row>
    <row r="24" spans="1:2" ht="15.75" x14ac:dyDescent="0.25">
      <c r="A24" s="37" t="s">
        <v>141</v>
      </c>
      <c r="B24" s="37" t="s">
        <v>8</v>
      </c>
    </row>
    <row r="25" spans="1:2" x14ac:dyDescent="0.2">
      <c r="A25" s="36" cm="1">
        <f t="array" aca="1" ref="A25" ca="1">INDIRECT(A22&amp;"c4")</f>
        <v>0</v>
      </c>
      <c r="B25" s="36" cm="1">
        <f t="array" aca="1" ref="B25" ca="1">INDIRECT(A22&amp;"e5")</f>
        <v>0</v>
      </c>
    </row>
    <row r="26" spans="1:2" ht="15.75" x14ac:dyDescent="0.25">
      <c r="A26" s="37" t="s">
        <v>143</v>
      </c>
      <c r="B26" s="37" t="s">
        <v>144</v>
      </c>
    </row>
    <row r="27" spans="1:2" x14ac:dyDescent="0.2">
      <c r="A27" s="36" cm="1">
        <f t="array" aca="1" ref="A27" ca="1">INDIRECT(A22&amp;"c10")</f>
        <v>52</v>
      </c>
      <c r="B27" s="36" cm="1">
        <f t="array" aca="1" ref="B27" ca="1">INDIRECT(A22&amp;"c11")</f>
        <v>0</v>
      </c>
    </row>
    <row r="28" spans="1:2" ht="15.75" x14ac:dyDescent="0.25">
      <c r="A28" s="37" t="s">
        <v>145</v>
      </c>
      <c r="B28" s="37" t="s">
        <v>146</v>
      </c>
    </row>
    <row r="29" spans="1:2" x14ac:dyDescent="0.2">
      <c r="A29" s="39">
        <f ca="1">A27*B25+B27/2*B25</f>
        <v>0</v>
      </c>
      <c r="B29" s="36" cm="1">
        <f t="array" aca="1" ref="B29" ca="1">INDIRECT(A22&amp;"e12")</f>
        <v>0</v>
      </c>
    </row>
    <row r="31" spans="1:2" ht="15.75" x14ac:dyDescent="0.25">
      <c r="A31" s="37" t="s">
        <v>147</v>
      </c>
    </row>
    <row r="32" spans="1:2" x14ac:dyDescent="0.2">
      <c r="A32" s="36" t="s">
        <v>134</v>
      </c>
      <c r="B32" s="40" cm="1">
        <f t="array" aca="1" ref="B32" ca="1">-INDIRECT(A22&amp;"$E$15")</f>
        <v>0</v>
      </c>
    </row>
    <row r="33" spans="1:2" x14ac:dyDescent="0.2">
      <c r="A33" s="36" t="s">
        <v>148</v>
      </c>
      <c r="B33" s="40" cm="1">
        <f t="array" aca="1" ref="B33" ca="1">-INDIRECT(A22&amp;"$E$16")</f>
        <v>0</v>
      </c>
    </row>
    <row r="34" spans="1:2" x14ac:dyDescent="0.2">
      <c r="A34" s="36" t="s">
        <v>159</v>
      </c>
      <c r="B34" s="40" cm="1">
        <f t="array" aca="1" ref="B34" ca="1">-INDIRECT(A22&amp;"$E$18")</f>
        <v>0</v>
      </c>
    </row>
    <row r="35" spans="1:2" x14ac:dyDescent="0.2">
      <c r="A35" s="36" t="s">
        <v>149</v>
      </c>
      <c r="B35" s="40" cm="1">
        <f t="array" aca="1" ref="B35" ca="1">-INDIRECT(A22&amp;"$E$20")</f>
        <v>0</v>
      </c>
    </row>
    <row r="36" spans="1:2" x14ac:dyDescent="0.2">
      <c r="A36" s="36" t="s">
        <v>150</v>
      </c>
      <c r="B36" s="40" cm="1">
        <f t="array" aca="1" ref="B36" ca="1">-INDIRECT(A22&amp;"$E$19")</f>
        <v>0</v>
      </c>
    </row>
    <row r="37" spans="1:2" x14ac:dyDescent="0.2">
      <c r="A37" s="36" t="s">
        <v>151</v>
      </c>
      <c r="B37" s="40" cm="1">
        <f t="array" aca="1" ref="B37" ca="1">-(INDIRECT(A22&amp;"$E$22")+INDIRECT(A22&amp;"$E$23")+INDIRECT(A22&amp;"$E$24")+INDIRECT(A22&amp;"$E$25")+INDIRECT(A22&amp;"$E$26")+INDIRECT(A22&amp;"$E$27")+INDIRECT(A22&amp;"$E$28"))</f>
        <v>0</v>
      </c>
    </row>
    <row r="38" spans="1:2" x14ac:dyDescent="0.2">
      <c r="A38" s="36" t="s">
        <v>168</v>
      </c>
      <c r="B38" s="40" cm="1">
        <f t="array" aca="1" ref="B38" ca="1">-INDIRECT(A22&amp;"$E$31")</f>
        <v>0</v>
      </c>
    </row>
    <row r="39" spans="1:2" ht="15.75" x14ac:dyDescent="0.25">
      <c r="A39" s="37" t="str">
        <f ca="1">_xlfn.CONCAT(A23," yhteensä")</f>
        <v>0 yhteensä</v>
      </c>
      <c r="B39" s="41">
        <f ca="1">A29+B29+SUM(B32:B37)</f>
        <v>0</v>
      </c>
    </row>
    <row r="40" spans="1:2" x14ac:dyDescent="0.2">
      <c r="B40" s="39"/>
    </row>
    <row r="42" spans="1:2" ht="15.75" x14ac:dyDescent="0.25">
      <c r="A42" s="37" t="s">
        <v>153</v>
      </c>
      <c r="B42" s="37" t="s">
        <v>142</v>
      </c>
    </row>
    <row r="43" spans="1:2" x14ac:dyDescent="0.2">
      <c r="A43" s="36" cm="1">
        <f t="array" aca="1" ref="A43" ca="1">INDIRECT(A42&amp;"B4")</f>
        <v>0</v>
      </c>
      <c r="B43" s="38" cm="1">
        <f t="array" aca="1" ref="B43" ca="1">INDIRECT(A42&amp;"e4")</f>
        <v>0</v>
      </c>
    </row>
    <row r="44" spans="1:2" ht="15.75" x14ac:dyDescent="0.25">
      <c r="A44" s="37" t="s">
        <v>141</v>
      </c>
      <c r="B44" s="37" t="s">
        <v>8</v>
      </c>
    </row>
    <row r="45" spans="1:2" x14ac:dyDescent="0.2">
      <c r="A45" s="36" cm="1">
        <f t="array" aca="1" ref="A45" ca="1">INDIRECT(A42&amp;"c4")</f>
        <v>0</v>
      </c>
      <c r="B45" s="36" cm="1">
        <f t="array" aca="1" ref="B45" ca="1">INDIRECT(A42&amp;"e5")</f>
        <v>0</v>
      </c>
    </row>
    <row r="46" spans="1:2" ht="15.75" x14ac:dyDescent="0.25">
      <c r="A46" s="37" t="s">
        <v>143</v>
      </c>
      <c r="B46" s="37" t="s">
        <v>144</v>
      </c>
    </row>
    <row r="47" spans="1:2" x14ac:dyDescent="0.2">
      <c r="A47" s="36" cm="1">
        <f t="array" aca="1" ref="A47" ca="1">INDIRECT(A42&amp;"c10")</f>
        <v>0</v>
      </c>
      <c r="B47" s="36" cm="1">
        <f t="array" aca="1" ref="B47" ca="1">INDIRECT(A42&amp;"c11")</f>
        <v>0</v>
      </c>
    </row>
    <row r="48" spans="1:2" ht="15.75" x14ac:dyDescent="0.25">
      <c r="A48" s="37" t="s">
        <v>145</v>
      </c>
      <c r="B48" s="37" t="s">
        <v>146</v>
      </c>
    </row>
    <row r="49" spans="1:2" x14ac:dyDescent="0.2">
      <c r="A49" s="39">
        <f ca="1">A47*B45+B47/2*B45</f>
        <v>0</v>
      </c>
      <c r="B49" s="36" cm="1">
        <f t="array" aca="1" ref="B49" ca="1">INDIRECT(A42&amp;"e12")</f>
        <v>0</v>
      </c>
    </row>
    <row r="51" spans="1:2" ht="15.75" x14ac:dyDescent="0.25">
      <c r="A51" s="37" t="s">
        <v>147</v>
      </c>
    </row>
    <row r="52" spans="1:2" x14ac:dyDescent="0.2">
      <c r="A52" s="36" t="s">
        <v>134</v>
      </c>
      <c r="B52" s="40" cm="1">
        <f t="array" aca="1" ref="B52" ca="1">-INDIRECT(A42&amp;"$E$15")</f>
        <v>0</v>
      </c>
    </row>
    <row r="53" spans="1:2" x14ac:dyDescent="0.2">
      <c r="A53" s="36" t="s">
        <v>148</v>
      </c>
      <c r="B53" s="40" cm="1">
        <f t="array" aca="1" ref="B53" ca="1">-INDIRECT(A42&amp;"$E$16")</f>
        <v>0</v>
      </c>
    </row>
    <row r="54" spans="1:2" x14ac:dyDescent="0.2">
      <c r="A54" s="36" t="s">
        <v>159</v>
      </c>
      <c r="B54" s="40" cm="1">
        <f t="array" aca="1" ref="B54" ca="1">-INDIRECT(A42&amp;"$E$18")</f>
        <v>0</v>
      </c>
    </row>
    <row r="55" spans="1:2" x14ac:dyDescent="0.2">
      <c r="A55" s="36" t="s">
        <v>149</v>
      </c>
      <c r="B55" s="40" cm="1">
        <f t="array" aca="1" ref="B55" ca="1">-INDIRECT(A42&amp;"$E$20")</f>
        <v>0</v>
      </c>
    </row>
    <row r="56" spans="1:2" x14ac:dyDescent="0.2">
      <c r="A56" s="36" t="s">
        <v>150</v>
      </c>
      <c r="B56" s="40" cm="1">
        <f t="array" aca="1" ref="B56" ca="1">-INDIRECT(A42&amp;"$E$19")</f>
        <v>0</v>
      </c>
    </row>
    <row r="57" spans="1:2" x14ac:dyDescent="0.2">
      <c r="A57" s="36" t="s">
        <v>151</v>
      </c>
      <c r="B57" s="40" cm="1">
        <f t="array" aca="1" ref="B57" ca="1">-(INDIRECT(A42&amp;"$E$22")+INDIRECT(A42&amp;"$E$23")+INDIRECT(A42&amp;"$E$24")+INDIRECT(A42&amp;"$E$25")+INDIRECT(A42&amp;"$E$26")+INDIRECT(A42&amp;"$E$27")+INDIRECT(A42&amp;"$E$28"))</f>
        <v>0</v>
      </c>
    </row>
    <row r="58" spans="1:2" x14ac:dyDescent="0.2">
      <c r="A58" s="36" t="s">
        <v>168</v>
      </c>
      <c r="B58" s="40" cm="1">
        <f t="array" aca="1" ref="B58" ca="1">-INDIRECT(A42&amp;"$E$31")</f>
        <v>0</v>
      </c>
    </row>
    <row r="59" spans="1:2" ht="15.75" x14ac:dyDescent="0.25">
      <c r="A59" s="37" t="str">
        <f ca="1">_xlfn.CONCAT(A43," yhteensä")</f>
        <v>0 yhteensä</v>
      </c>
      <c r="B59" s="41">
        <f ca="1">A49+B49+SUM(B52:B57)</f>
        <v>0</v>
      </c>
    </row>
    <row r="60" spans="1:2" x14ac:dyDescent="0.2">
      <c r="B60" s="39"/>
    </row>
    <row r="61" spans="1:2" x14ac:dyDescent="0.2">
      <c r="B61" s="39"/>
    </row>
    <row r="62" spans="1:2" ht="15.75" x14ac:dyDescent="0.25">
      <c r="A62" s="37" t="s">
        <v>154</v>
      </c>
      <c r="B62" s="37" t="s">
        <v>142</v>
      </c>
    </row>
    <row r="63" spans="1:2" x14ac:dyDescent="0.2">
      <c r="A63" s="36" cm="1">
        <f t="array" aca="1" ref="A63" ca="1">INDIRECT(A62&amp;"B4")</f>
        <v>0</v>
      </c>
      <c r="B63" s="38" cm="1">
        <f t="array" aca="1" ref="B63" ca="1">INDIRECT(A62&amp;"e4")</f>
        <v>0</v>
      </c>
    </row>
    <row r="64" spans="1:2" ht="15.75" x14ac:dyDescent="0.25">
      <c r="A64" s="37" t="s">
        <v>141</v>
      </c>
      <c r="B64" s="37" t="s">
        <v>8</v>
      </c>
    </row>
    <row r="65" spans="1:2" x14ac:dyDescent="0.2">
      <c r="A65" s="36" cm="1">
        <f t="array" aca="1" ref="A65" ca="1">INDIRECT(A62&amp;"c4")</f>
        <v>0</v>
      </c>
      <c r="B65" s="36" cm="1">
        <f t="array" aca="1" ref="B65" ca="1">INDIRECT(A62&amp;"e5")</f>
        <v>0</v>
      </c>
    </row>
    <row r="66" spans="1:2" ht="15.75" x14ac:dyDescent="0.25">
      <c r="A66" s="37" t="s">
        <v>143</v>
      </c>
      <c r="B66" s="37" t="s">
        <v>144</v>
      </c>
    </row>
    <row r="67" spans="1:2" x14ac:dyDescent="0.2">
      <c r="A67" s="36" cm="1">
        <f t="array" aca="1" ref="A67" ca="1">INDIRECT(A62&amp;"c10")</f>
        <v>0</v>
      </c>
      <c r="B67" s="36" cm="1">
        <f t="array" aca="1" ref="B67" ca="1">INDIRECT(A62&amp;"c11")</f>
        <v>0</v>
      </c>
    </row>
    <row r="68" spans="1:2" ht="15.75" x14ac:dyDescent="0.25">
      <c r="A68" s="37" t="s">
        <v>145</v>
      </c>
      <c r="B68" s="37" t="s">
        <v>146</v>
      </c>
    </row>
    <row r="69" spans="1:2" x14ac:dyDescent="0.2">
      <c r="A69" s="39">
        <f ca="1">A67*B65+B67/2*B65</f>
        <v>0</v>
      </c>
      <c r="B69" s="36" cm="1">
        <f t="array" aca="1" ref="B69" ca="1">INDIRECT(A62&amp;"e12")</f>
        <v>0</v>
      </c>
    </row>
    <row r="71" spans="1:2" ht="15.75" x14ac:dyDescent="0.25">
      <c r="A71" s="37" t="s">
        <v>147</v>
      </c>
    </row>
    <row r="72" spans="1:2" x14ac:dyDescent="0.2">
      <c r="A72" s="36" t="s">
        <v>134</v>
      </c>
      <c r="B72" s="40" cm="1">
        <f t="array" aca="1" ref="B72" ca="1">-INDIRECT(A62&amp;"$E$15")</f>
        <v>0</v>
      </c>
    </row>
    <row r="73" spans="1:2" x14ac:dyDescent="0.2">
      <c r="A73" s="36" t="s">
        <v>148</v>
      </c>
      <c r="B73" s="40" cm="1">
        <f t="array" aca="1" ref="B73" ca="1">-INDIRECT(A62&amp;"$E$16")</f>
        <v>0</v>
      </c>
    </row>
    <row r="74" spans="1:2" x14ac:dyDescent="0.2">
      <c r="A74" s="36" t="s">
        <v>159</v>
      </c>
      <c r="B74" s="40" cm="1">
        <f t="array" aca="1" ref="B74" ca="1">-INDIRECT(A62&amp;"$E$18")</f>
        <v>0</v>
      </c>
    </row>
    <row r="75" spans="1:2" x14ac:dyDescent="0.2">
      <c r="A75" s="36" t="s">
        <v>149</v>
      </c>
      <c r="B75" s="40" cm="1">
        <f t="array" aca="1" ref="B75" ca="1">-INDIRECT(A62&amp;"$E$20")</f>
        <v>0</v>
      </c>
    </row>
    <row r="76" spans="1:2" x14ac:dyDescent="0.2">
      <c r="A76" s="36" t="s">
        <v>150</v>
      </c>
      <c r="B76" s="40" cm="1">
        <f t="array" aca="1" ref="B76" ca="1">-INDIRECT(A62&amp;"$E$19")</f>
        <v>0</v>
      </c>
    </row>
    <row r="77" spans="1:2" x14ac:dyDescent="0.2">
      <c r="A77" s="36" t="s">
        <v>151</v>
      </c>
      <c r="B77" s="40" cm="1">
        <f t="array" aca="1" ref="B77" ca="1">-(INDIRECT(A62&amp;"$E$22")+INDIRECT(A62&amp;"$E$23")+INDIRECT(A62&amp;"$E$24")+INDIRECT(A62&amp;"$E$25")+INDIRECT(A62&amp;"$E$26")+INDIRECT(A62&amp;"$E$27")+INDIRECT(A62&amp;"$E$28"))</f>
        <v>0</v>
      </c>
    </row>
    <row r="78" spans="1:2" x14ac:dyDescent="0.2">
      <c r="A78" s="36" t="s">
        <v>168</v>
      </c>
      <c r="B78" s="40" cm="1">
        <f t="array" aca="1" ref="B78" ca="1">-INDIRECT(A62&amp;"$E$31")</f>
        <v>0</v>
      </c>
    </row>
    <row r="79" spans="1:2" ht="15.75" x14ac:dyDescent="0.25">
      <c r="A79" s="37" t="str">
        <f ca="1">_xlfn.CONCAT(A63," yhteensä")</f>
        <v>0 yhteensä</v>
      </c>
      <c r="B79" s="41">
        <f ca="1">A69+B69+SUM(B72:B77)</f>
        <v>0</v>
      </c>
    </row>
    <row r="80" spans="1:2" x14ac:dyDescent="0.2">
      <c r="B80" s="39"/>
    </row>
    <row r="82" spans="1:2" ht="15.75" x14ac:dyDescent="0.25">
      <c r="A82" s="37" t="s">
        <v>155</v>
      </c>
      <c r="B82" s="37" t="s">
        <v>142</v>
      </c>
    </row>
    <row r="83" spans="1:2" x14ac:dyDescent="0.2">
      <c r="A83" s="36" cm="1">
        <f t="array" aca="1" ref="A83" ca="1">INDIRECT(A82&amp;"B4")</f>
        <v>0</v>
      </c>
      <c r="B83" s="38" cm="1">
        <f t="array" aca="1" ref="B83" ca="1">INDIRECT(A82&amp;"e4")</f>
        <v>0</v>
      </c>
    </row>
    <row r="84" spans="1:2" ht="15.75" x14ac:dyDescent="0.25">
      <c r="A84" s="37" t="s">
        <v>141</v>
      </c>
      <c r="B84" s="37" t="s">
        <v>8</v>
      </c>
    </row>
    <row r="85" spans="1:2" x14ac:dyDescent="0.2">
      <c r="A85" s="36" cm="1">
        <f t="array" aca="1" ref="A85" ca="1">INDIRECT(A82&amp;"c4")</f>
        <v>0</v>
      </c>
      <c r="B85" s="36" cm="1">
        <f t="array" aca="1" ref="B85" ca="1">INDIRECT(A82&amp;"e5")</f>
        <v>0</v>
      </c>
    </row>
    <row r="86" spans="1:2" ht="15.75" x14ac:dyDescent="0.25">
      <c r="A86" s="37" t="s">
        <v>143</v>
      </c>
      <c r="B86" s="37" t="s">
        <v>144</v>
      </c>
    </row>
    <row r="87" spans="1:2" x14ac:dyDescent="0.2">
      <c r="A87" s="36" cm="1">
        <f t="array" aca="1" ref="A87" ca="1">INDIRECT(A82&amp;"c10")</f>
        <v>0</v>
      </c>
      <c r="B87" s="36" cm="1">
        <f t="array" aca="1" ref="B87" ca="1">INDIRECT(A82&amp;"c11")</f>
        <v>0</v>
      </c>
    </row>
    <row r="88" spans="1:2" ht="15.75" x14ac:dyDescent="0.25">
      <c r="A88" s="37" t="s">
        <v>145</v>
      </c>
      <c r="B88" s="37" t="s">
        <v>146</v>
      </c>
    </row>
    <row r="89" spans="1:2" x14ac:dyDescent="0.2">
      <c r="A89" s="39">
        <f ca="1">A87*B85+B87/2*B85</f>
        <v>0</v>
      </c>
      <c r="B89" s="36" cm="1">
        <f t="array" aca="1" ref="B89" ca="1">INDIRECT(A82&amp;"e12")</f>
        <v>0</v>
      </c>
    </row>
    <row r="91" spans="1:2" ht="15.75" x14ac:dyDescent="0.25">
      <c r="A91" s="37" t="s">
        <v>147</v>
      </c>
    </row>
    <row r="92" spans="1:2" x14ac:dyDescent="0.2">
      <c r="A92" s="36" t="s">
        <v>134</v>
      </c>
      <c r="B92" s="40" cm="1">
        <f t="array" aca="1" ref="B92" ca="1">-INDIRECT(A82&amp;"$E$15")</f>
        <v>0</v>
      </c>
    </row>
    <row r="93" spans="1:2" x14ac:dyDescent="0.2">
      <c r="A93" s="36" t="s">
        <v>148</v>
      </c>
      <c r="B93" s="40" cm="1">
        <f t="array" aca="1" ref="B93" ca="1">-INDIRECT(A82&amp;"$E$16")</f>
        <v>0</v>
      </c>
    </row>
    <row r="94" spans="1:2" x14ac:dyDescent="0.2">
      <c r="A94" s="36" t="s">
        <v>159</v>
      </c>
      <c r="B94" s="40" cm="1">
        <f t="array" aca="1" ref="B94" ca="1">-INDIRECT(A82&amp;"$E$18")</f>
        <v>0</v>
      </c>
    </row>
    <row r="95" spans="1:2" x14ac:dyDescent="0.2">
      <c r="A95" s="36" t="s">
        <v>149</v>
      </c>
      <c r="B95" s="40" cm="1">
        <f t="array" aca="1" ref="B95" ca="1">-INDIRECT(A82&amp;"$E$20")</f>
        <v>0</v>
      </c>
    </row>
    <row r="96" spans="1:2" x14ac:dyDescent="0.2">
      <c r="A96" s="36" t="s">
        <v>150</v>
      </c>
      <c r="B96" s="40" cm="1">
        <f t="array" aca="1" ref="B96" ca="1">-INDIRECT(A82&amp;"$E$19")</f>
        <v>0</v>
      </c>
    </row>
    <row r="97" spans="1:2" x14ac:dyDescent="0.2">
      <c r="A97" s="36" t="s">
        <v>151</v>
      </c>
      <c r="B97" s="40" cm="1">
        <f t="array" aca="1" ref="B97" ca="1">-(INDIRECT(A82&amp;"$E$22")+INDIRECT(A82&amp;"$E$23")+INDIRECT(A82&amp;"$E$24")+INDIRECT(A82&amp;"$E$25")+INDIRECT(A82&amp;"$E$26")+INDIRECT(A82&amp;"$E$27")+INDIRECT(A82&amp;"$E$28"))</f>
        <v>0</v>
      </c>
    </row>
    <row r="98" spans="1:2" x14ac:dyDescent="0.2">
      <c r="A98" s="36" t="s">
        <v>168</v>
      </c>
      <c r="B98" s="40" cm="1">
        <f t="array" aca="1" ref="B98" ca="1">-INDIRECT(A82&amp;"$E$31")</f>
        <v>0</v>
      </c>
    </row>
    <row r="99" spans="1:2" ht="15.75" x14ac:dyDescent="0.25">
      <c r="A99" s="37" t="str">
        <f ca="1">_xlfn.CONCAT(A83," yhteensä")</f>
        <v>0 yhteensä</v>
      </c>
      <c r="B99" s="41">
        <f ca="1">A89+B89+SUM(B92:B97)</f>
        <v>0</v>
      </c>
    </row>
    <row r="100" spans="1:2" x14ac:dyDescent="0.2">
      <c r="B100" s="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activeCell="G4" sqref="G4:G6"/>
    </sheetView>
  </sheetViews>
  <sheetFormatPr defaultRowHeight="12.75" x14ac:dyDescent="0.2"/>
  <cols>
    <col min="1" max="1" width="17.140625" customWidth="1"/>
    <col min="7" max="7" width="18.7109375" customWidth="1"/>
  </cols>
  <sheetData>
    <row r="1" spans="1:8" s="24" customFormat="1" x14ac:dyDescent="0.2">
      <c r="A1" s="24" t="s">
        <v>102</v>
      </c>
      <c r="B1" s="24" t="s">
        <v>103</v>
      </c>
      <c r="C1" s="24" t="s">
        <v>104</v>
      </c>
      <c r="D1" s="24" t="s">
        <v>105</v>
      </c>
      <c r="E1" s="24" t="s">
        <v>106</v>
      </c>
    </row>
    <row r="2" spans="1:8" s="24" customFormat="1" x14ac:dyDescent="0.2"/>
    <row r="3" spans="1:8" x14ac:dyDescent="0.2">
      <c r="A3" s="23" t="s">
        <v>64</v>
      </c>
      <c r="B3" t="s">
        <v>22</v>
      </c>
      <c r="C3">
        <v>3036</v>
      </c>
      <c r="D3">
        <v>3049</v>
      </c>
      <c r="E3">
        <v>3052</v>
      </c>
      <c r="G3" t="s">
        <v>129</v>
      </c>
      <c r="H3" s="23" t="s">
        <v>130</v>
      </c>
    </row>
    <row r="4" spans="1:8" x14ac:dyDescent="0.2">
      <c r="A4" s="23" t="s">
        <v>68</v>
      </c>
      <c r="B4" t="s">
        <v>83</v>
      </c>
      <c r="C4">
        <v>1054</v>
      </c>
      <c r="D4">
        <v>1067</v>
      </c>
      <c r="E4">
        <v>1070</v>
      </c>
      <c r="G4" t="s">
        <v>128</v>
      </c>
      <c r="H4" s="23" t="s">
        <v>139</v>
      </c>
    </row>
    <row r="5" spans="1:8" x14ac:dyDescent="0.2">
      <c r="A5" s="23" t="s">
        <v>65</v>
      </c>
      <c r="B5" t="s">
        <v>84</v>
      </c>
      <c r="C5">
        <v>1203</v>
      </c>
      <c r="D5">
        <v>1216</v>
      </c>
      <c r="E5">
        <v>1229</v>
      </c>
      <c r="G5" t="s">
        <v>127</v>
      </c>
      <c r="H5" s="23" t="s">
        <v>15</v>
      </c>
    </row>
    <row r="6" spans="1:8" x14ac:dyDescent="0.2">
      <c r="A6" s="23" t="s">
        <v>66</v>
      </c>
      <c r="B6" t="s">
        <v>23</v>
      </c>
      <c r="C6">
        <v>1232</v>
      </c>
      <c r="D6">
        <v>1245</v>
      </c>
      <c r="E6">
        <v>1258</v>
      </c>
      <c r="G6" t="s">
        <v>126</v>
      </c>
      <c r="H6" s="23" t="s">
        <v>172</v>
      </c>
    </row>
    <row r="7" spans="1:8" x14ac:dyDescent="0.2">
      <c r="A7" s="23" t="s">
        <v>67</v>
      </c>
      <c r="B7" t="s">
        <v>24</v>
      </c>
      <c r="C7">
        <v>1083</v>
      </c>
      <c r="D7">
        <v>1096</v>
      </c>
      <c r="E7">
        <v>1106</v>
      </c>
      <c r="G7" t="s">
        <v>125</v>
      </c>
      <c r="H7" s="23" t="s">
        <v>173</v>
      </c>
    </row>
    <row r="8" spans="1:8" x14ac:dyDescent="0.2">
      <c r="A8" t="s">
        <v>25</v>
      </c>
      <c r="B8" t="s">
        <v>25</v>
      </c>
      <c r="C8">
        <v>2354</v>
      </c>
      <c r="D8">
        <v>2367</v>
      </c>
      <c r="E8">
        <v>2370</v>
      </c>
      <c r="G8" t="s">
        <v>124</v>
      </c>
    </row>
    <row r="9" spans="1:8" x14ac:dyDescent="0.2">
      <c r="A9" t="s">
        <v>26</v>
      </c>
      <c r="B9" t="s">
        <v>85</v>
      </c>
      <c r="C9">
        <v>1119</v>
      </c>
      <c r="D9">
        <v>1122</v>
      </c>
      <c r="E9">
        <v>1135</v>
      </c>
      <c r="G9" t="s">
        <v>123</v>
      </c>
    </row>
    <row r="10" spans="1:8" x14ac:dyDescent="0.2">
      <c r="A10" s="23" t="s">
        <v>69</v>
      </c>
      <c r="B10" t="s">
        <v>27</v>
      </c>
      <c r="C10">
        <v>1148</v>
      </c>
      <c r="D10">
        <v>1151</v>
      </c>
      <c r="E10">
        <v>1164</v>
      </c>
      <c r="G10" t="s">
        <v>122</v>
      </c>
    </row>
    <row r="11" spans="1:8" x14ac:dyDescent="0.2">
      <c r="A11" t="s">
        <v>28</v>
      </c>
      <c r="B11" t="s">
        <v>28</v>
      </c>
      <c r="C11">
        <v>1261</v>
      </c>
      <c r="D11">
        <v>1274</v>
      </c>
      <c r="E11">
        <v>1287</v>
      </c>
      <c r="G11" t="s">
        <v>121</v>
      </c>
    </row>
    <row r="12" spans="1:8" x14ac:dyDescent="0.2">
      <c r="A12" s="23" t="s">
        <v>71</v>
      </c>
      <c r="B12" s="23" t="s">
        <v>100</v>
      </c>
      <c r="C12">
        <v>1326</v>
      </c>
      <c r="D12">
        <v>1339</v>
      </c>
      <c r="E12">
        <v>1342</v>
      </c>
      <c r="G12" s="23" t="s">
        <v>175</v>
      </c>
    </row>
    <row r="13" spans="1:8" x14ac:dyDescent="0.2">
      <c r="A13" t="s">
        <v>29</v>
      </c>
      <c r="B13" t="s">
        <v>86</v>
      </c>
      <c r="C13">
        <v>1355</v>
      </c>
      <c r="D13">
        <v>1368</v>
      </c>
      <c r="E13">
        <v>1371</v>
      </c>
      <c r="G13" t="s">
        <v>120</v>
      </c>
    </row>
    <row r="14" spans="1:8" x14ac:dyDescent="0.2">
      <c r="A14" t="s">
        <v>30</v>
      </c>
      <c r="B14" t="s">
        <v>87</v>
      </c>
      <c r="C14">
        <v>1384</v>
      </c>
      <c r="D14">
        <v>1397</v>
      </c>
      <c r="E14">
        <v>1407</v>
      </c>
      <c r="G14" t="s">
        <v>119</v>
      </c>
    </row>
    <row r="15" spans="1:8" x14ac:dyDescent="0.2">
      <c r="A15" t="s">
        <v>31</v>
      </c>
      <c r="B15" t="s">
        <v>31</v>
      </c>
      <c r="C15">
        <v>1410</v>
      </c>
      <c r="D15">
        <v>1423</v>
      </c>
      <c r="E15">
        <v>1436</v>
      </c>
      <c r="G15" t="s">
        <v>118</v>
      </c>
    </row>
    <row r="16" spans="1:8" x14ac:dyDescent="0.2">
      <c r="A16" t="s">
        <v>32</v>
      </c>
      <c r="B16" t="s">
        <v>32</v>
      </c>
      <c r="C16">
        <v>1449</v>
      </c>
      <c r="D16">
        <v>1452</v>
      </c>
      <c r="E16">
        <v>1465</v>
      </c>
      <c r="G16" t="s">
        <v>117</v>
      </c>
    </row>
    <row r="17" spans="1:7" x14ac:dyDescent="0.2">
      <c r="A17" t="s">
        <v>33</v>
      </c>
      <c r="B17" t="s">
        <v>33</v>
      </c>
      <c r="C17">
        <v>1478</v>
      </c>
      <c r="D17">
        <v>1481</v>
      </c>
      <c r="E17">
        <v>1494</v>
      </c>
      <c r="G17" t="s">
        <v>116</v>
      </c>
    </row>
    <row r="18" spans="1:7" x14ac:dyDescent="0.2">
      <c r="A18" s="23" t="s">
        <v>72</v>
      </c>
      <c r="B18" t="s">
        <v>34</v>
      </c>
      <c r="C18">
        <v>1533</v>
      </c>
      <c r="D18">
        <v>1546</v>
      </c>
      <c r="E18">
        <v>1559</v>
      </c>
      <c r="G18" s="23" t="s">
        <v>138</v>
      </c>
    </row>
    <row r="19" spans="1:7" x14ac:dyDescent="0.2">
      <c r="A19" s="23" t="s">
        <v>74</v>
      </c>
      <c r="B19" t="s">
        <v>89</v>
      </c>
      <c r="C19">
        <v>1591</v>
      </c>
      <c r="D19">
        <v>1601</v>
      </c>
      <c r="E19">
        <v>1614</v>
      </c>
      <c r="G19" t="s">
        <v>115</v>
      </c>
    </row>
    <row r="20" spans="1:7" x14ac:dyDescent="0.2">
      <c r="A20" s="23" t="s">
        <v>70</v>
      </c>
      <c r="B20" t="s">
        <v>99</v>
      </c>
      <c r="C20">
        <v>1177</v>
      </c>
      <c r="D20">
        <v>1180</v>
      </c>
      <c r="E20">
        <v>1193</v>
      </c>
      <c r="G20" t="s">
        <v>114</v>
      </c>
    </row>
    <row r="21" spans="1:7" x14ac:dyDescent="0.2">
      <c r="A21" t="s">
        <v>35</v>
      </c>
      <c r="B21" t="s">
        <v>90</v>
      </c>
      <c r="C21">
        <v>1627</v>
      </c>
      <c r="D21">
        <v>1630</v>
      </c>
      <c r="E21">
        <v>1643</v>
      </c>
      <c r="G21" t="s">
        <v>113</v>
      </c>
    </row>
    <row r="22" spans="1:7" x14ac:dyDescent="0.2">
      <c r="A22" t="s">
        <v>36</v>
      </c>
      <c r="B22" t="s">
        <v>91</v>
      </c>
      <c r="C22">
        <v>1656</v>
      </c>
      <c r="D22">
        <v>1669</v>
      </c>
      <c r="E22">
        <v>1672</v>
      </c>
      <c r="G22" t="s">
        <v>112</v>
      </c>
    </row>
    <row r="23" spans="1:7" x14ac:dyDescent="0.2">
      <c r="A23" s="23" t="s">
        <v>73</v>
      </c>
      <c r="B23" t="s">
        <v>88</v>
      </c>
      <c r="C23">
        <v>1562</v>
      </c>
      <c r="D23">
        <v>1575</v>
      </c>
      <c r="E23">
        <v>1588</v>
      </c>
      <c r="G23" s="23" t="s">
        <v>174</v>
      </c>
    </row>
    <row r="24" spans="1:7" x14ac:dyDescent="0.2">
      <c r="A24" s="23" t="s">
        <v>75</v>
      </c>
      <c r="B24" t="s">
        <v>92</v>
      </c>
      <c r="C24">
        <v>1685</v>
      </c>
      <c r="D24">
        <v>1698</v>
      </c>
      <c r="E24">
        <v>1708</v>
      </c>
      <c r="G24" t="s">
        <v>111</v>
      </c>
    </row>
    <row r="25" spans="1:7" x14ac:dyDescent="0.2">
      <c r="A25" t="s">
        <v>37</v>
      </c>
      <c r="B25" t="s">
        <v>37</v>
      </c>
      <c r="C25">
        <v>1711</v>
      </c>
      <c r="D25">
        <v>1724</v>
      </c>
      <c r="E25">
        <v>1737</v>
      </c>
      <c r="G25" t="s">
        <v>110</v>
      </c>
    </row>
    <row r="26" spans="1:7" x14ac:dyDescent="0.2">
      <c r="A26" s="23" t="s">
        <v>76</v>
      </c>
      <c r="B26" t="s">
        <v>38</v>
      </c>
      <c r="C26">
        <v>3065</v>
      </c>
      <c r="D26">
        <v>3078</v>
      </c>
      <c r="E26">
        <v>3081</v>
      </c>
      <c r="G26" t="s">
        <v>109</v>
      </c>
    </row>
    <row r="27" spans="1:7" x14ac:dyDescent="0.2">
      <c r="A27" t="s">
        <v>39</v>
      </c>
      <c r="B27" t="s">
        <v>39</v>
      </c>
      <c r="C27">
        <v>1779</v>
      </c>
      <c r="D27">
        <v>1782</v>
      </c>
      <c r="E27">
        <v>1795</v>
      </c>
    </row>
    <row r="28" spans="1:7" x14ac:dyDescent="0.2">
      <c r="A28" t="s">
        <v>40</v>
      </c>
      <c r="B28" t="s">
        <v>40</v>
      </c>
      <c r="C28">
        <v>1834</v>
      </c>
      <c r="D28">
        <v>1847</v>
      </c>
      <c r="E28">
        <v>1850</v>
      </c>
    </row>
    <row r="29" spans="1:7" x14ac:dyDescent="0.2">
      <c r="A29" t="s">
        <v>41</v>
      </c>
      <c r="B29" t="s">
        <v>41</v>
      </c>
      <c r="C29">
        <v>1892</v>
      </c>
      <c r="D29">
        <v>1902</v>
      </c>
      <c r="E29">
        <v>1915</v>
      </c>
    </row>
    <row r="30" spans="1:7" x14ac:dyDescent="0.2">
      <c r="A30" s="23" t="s">
        <v>77</v>
      </c>
      <c r="B30" t="s">
        <v>42</v>
      </c>
      <c r="C30">
        <v>1928</v>
      </c>
      <c r="D30">
        <v>1931</v>
      </c>
      <c r="E30">
        <v>1944</v>
      </c>
    </row>
    <row r="31" spans="1:7" x14ac:dyDescent="0.2">
      <c r="A31" t="s">
        <v>43</v>
      </c>
      <c r="B31" t="s">
        <v>94</v>
      </c>
      <c r="C31">
        <v>2024</v>
      </c>
      <c r="D31">
        <v>2037</v>
      </c>
      <c r="E31">
        <v>2040</v>
      </c>
    </row>
    <row r="32" spans="1:7" x14ac:dyDescent="0.2">
      <c r="A32" s="23" t="s">
        <v>78</v>
      </c>
      <c r="B32" t="s">
        <v>95</v>
      </c>
      <c r="C32">
        <v>2914</v>
      </c>
      <c r="D32">
        <v>2927</v>
      </c>
      <c r="E32">
        <v>2930</v>
      </c>
    </row>
    <row r="33" spans="1:5" x14ac:dyDescent="0.2">
      <c r="A33" t="s">
        <v>44</v>
      </c>
      <c r="B33" t="s">
        <v>44</v>
      </c>
      <c r="C33">
        <v>2082</v>
      </c>
      <c r="D33">
        <v>2095</v>
      </c>
      <c r="E33">
        <v>2105</v>
      </c>
    </row>
    <row r="34" spans="1:5" x14ac:dyDescent="0.2">
      <c r="A34" t="s">
        <v>45</v>
      </c>
      <c r="B34" t="s">
        <v>45</v>
      </c>
      <c r="C34">
        <v>2118</v>
      </c>
      <c r="D34">
        <v>2121</v>
      </c>
      <c r="E34">
        <v>2134</v>
      </c>
    </row>
    <row r="35" spans="1:5" x14ac:dyDescent="0.2">
      <c r="A35" t="s">
        <v>46</v>
      </c>
      <c r="B35" t="s">
        <v>46</v>
      </c>
      <c r="C35">
        <v>2147</v>
      </c>
      <c r="D35">
        <v>2150</v>
      </c>
      <c r="E35">
        <v>2163</v>
      </c>
    </row>
    <row r="36" spans="1:5" x14ac:dyDescent="0.2">
      <c r="A36" s="23" t="s">
        <v>79</v>
      </c>
      <c r="B36" t="s">
        <v>47</v>
      </c>
      <c r="C36">
        <v>2176</v>
      </c>
      <c r="D36">
        <v>2189</v>
      </c>
      <c r="E36">
        <v>2192</v>
      </c>
    </row>
    <row r="37" spans="1:5" x14ac:dyDescent="0.2">
      <c r="A37" t="s">
        <v>48</v>
      </c>
      <c r="B37" t="s">
        <v>96</v>
      </c>
      <c r="C37">
        <v>2972</v>
      </c>
      <c r="D37">
        <v>2985</v>
      </c>
      <c r="E37">
        <v>2998</v>
      </c>
    </row>
    <row r="38" spans="1:5" x14ac:dyDescent="0.2">
      <c r="A38" t="s">
        <v>49</v>
      </c>
      <c r="B38" t="s">
        <v>97</v>
      </c>
      <c r="C38">
        <v>2202</v>
      </c>
      <c r="D38">
        <v>2215</v>
      </c>
      <c r="E38">
        <v>2228</v>
      </c>
    </row>
    <row r="39" spans="1:5" x14ac:dyDescent="0.2">
      <c r="A39" t="s">
        <v>50</v>
      </c>
      <c r="B39" t="s">
        <v>50</v>
      </c>
      <c r="C39">
        <v>2231</v>
      </c>
      <c r="D39">
        <v>2244</v>
      </c>
      <c r="E39">
        <v>2257</v>
      </c>
    </row>
    <row r="40" spans="1:5" x14ac:dyDescent="0.2">
      <c r="A40" t="s">
        <v>51</v>
      </c>
      <c r="B40" t="s">
        <v>93</v>
      </c>
      <c r="C40">
        <v>1999</v>
      </c>
      <c r="D40">
        <v>2008</v>
      </c>
      <c r="E40">
        <v>2011</v>
      </c>
    </row>
    <row r="41" spans="1:5" x14ac:dyDescent="0.2">
      <c r="A41" t="s">
        <v>52</v>
      </c>
      <c r="B41" t="s">
        <v>52</v>
      </c>
      <c r="C41">
        <v>2260</v>
      </c>
      <c r="D41">
        <v>2273</v>
      </c>
      <c r="E41">
        <v>2286</v>
      </c>
    </row>
    <row r="42" spans="1:5" x14ac:dyDescent="0.2">
      <c r="A42" s="23" t="s">
        <v>80</v>
      </c>
      <c r="B42" t="s">
        <v>53</v>
      </c>
      <c r="C42">
        <v>2299</v>
      </c>
      <c r="D42">
        <v>2309</v>
      </c>
      <c r="E42">
        <v>2312</v>
      </c>
    </row>
    <row r="43" spans="1:5" x14ac:dyDescent="0.2">
      <c r="A43" s="23" t="s">
        <v>134</v>
      </c>
      <c r="E43">
        <v>8811</v>
      </c>
    </row>
    <row r="44" spans="1:5" x14ac:dyDescent="0.2">
      <c r="A44" s="23" t="s">
        <v>101</v>
      </c>
      <c r="E44">
        <v>3201</v>
      </c>
    </row>
    <row r="45" spans="1:5" x14ac:dyDescent="0.2">
      <c r="A45" t="s">
        <v>54</v>
      </c>
      <c r="B45" t="s">
        <v>54</v>
      </c>
      <c r="C45">
        <v>2325</v>
      </c>
      <c r="D45">
        <v>2338</v>
      </c>
      <c r="E45">
        <v>2341</v>
      </c>
    </row>
    <row r="46" spans="1:5" x14ac:dyDescent="0.2">
      <c r="A46" s="23" t="s">
        <v>81</v>
      </c>
      <c r="B46" t="s">
        <v>55</v>
      </c>
      <c r="C46">
        <v>2419</v>
      </c>
      <c r="D46">
        <v>2422</v>
      </c>
      <c r="E46">
        <v>2435</v>
      </c>
    </row>
    <row r="47" spans="1:5" x14ac:dyDescent="0.2">
      <c r="A47" t="s">
        <v>56</v>
      </c>
      <c r="B47" t="s">
        <v>56</v>
      </c>
      <c r="C47">
        <v>2448</v>
      </c>
      <c r="D47">
        <v>2451</v>
      </c>
      <c r="E47">
        <v>2464</v>
      </c>
    </row>
    <row r="48" spans="1:5" x14ac:dyDescent="0.2">
      <c r="A48" t="s">
        <v>57</v>
      </c>
      <c r="B48" t="s">
        <v>57</v>
      </c>
      <c r="C48">
        <v>2480</v>
      </c>
      <c r="D48">
        <v>2493</v>
      </c>
      <c r="E48">
        <v>2503</v>
      </c>
    </row>
    <row r="49" spans="1:5" x14ac:dyDescent="0.2">
      <c r="A49" s="23" t="s">
        <v>82</v>
      </c>
      <c r="B49" t="s">
        <v>58</v>
      </c>
      <c r="C49">
        <v>2545</v>
      </c>
      <c r="D49">
        <v>2558</v>
      </c>
      <c r="E49">
        <v>2561</v>
      </c>
    </row>
    <row r="50" spans="1:5" x14ac:dyDescent="0.2">
      <c r="A50" t="s">
        <v>59</v>
      </c>
      <c r="B50" t="s">
        <v>59</v>
      </c>
      <c r="C50">
        <v>2574</v>
      </c>
      <c r="D50">
        <v>2587</v>
      </c>
      <c r="E50">
        <v>2590</v>
      </c>
    </row>
    <row r="51" spans="1:5" x14ac:dyDescent="0.2">
      <c r="A51" t="s">
        <v>60</v>
      </c>
      <c r="B51" t="s">
        <v>98</v>
      </c>
      <c r="C51">
        <v>2600</v>
      </c>
      <c r="D51">
        <v>2613</v>
      </c>
      <c r="E51">
        <v>2626</v>
      </c>
    </row>
    <row r="52" spans="1:5" x14ac:dyDescent="0.2">
      <c r="A52" t="s">
        <v>61</v>
      </c>
      <c r="B52" t="s">
        <v>61</v>
      </c>
      <c r="C52">
        <v>2697</v>
      </c>
      <c r="D52">
        <v>2707</v>
      </c>
      <c r="E52">
        <v>2710</v>
      </c>
    </row>
    <row r="53" spans="1:5" x14ac:dyDescent="0.2">
      <c r="A53" t="s">
        <v>62</v>
      </c>
      <c r="B53" t="s">
        <v>62</v>
      </c>
      <c r="C53">
        <v>2723</v>
      </c>
      <c r="D53">
        <v>2736</v>
      </c>
      <c r="E53">
        <v>2749</v>
      </c>
    </row>
    <row r="54" spans="1:5" x14ac:dyDescent="0.2">
      <c r="A54" t="s">
        <v>63</v>
      </c>
      <c r="B54" t="s">
        <v>63</v>
      </c>
      <c r="C54">
        <v>2752</v>
      </c>
      <c r="D54">
        <v>2765</v>
      </c>
      <c r="E54">
        <v>2778</v>
      </c>
    </row>
  </sheetData>
  <autoFilter ref="A1:J1" xr:uid="{00000000-0009-0000-0000-000001000000}">
    <sortState xmlns:xlrd2="http://schemas.microsoft.com/office/spreadsheetml/2017/richdata2" ref="A2:J52">
      <sortCondition ref="A1"/>
    </sortState>
  </autoFilter>
  <sortState xmlns:xlrd2="http://schemas.microsoft.com/office/spreadsheetml/2017/richdata2" ref="G3:G26">
    <sortCondition ref="G3:G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5</vt:i4>
      </vt:variant>
    </vt:vector>
  </HeadingPairs>
  <TitlesOfParts>
    <vt:vector size="12" baseType="lpstr">
      <vt:lpstr>Kilpailutilitys1</vt:lpstr>
      <vt:lpstr>Kilpailutilitys2</vt:lpstr>
      <vt:lpstr>Kilpailutilitys3</vt:lpstr>
      <vt:lpstr>Kilpailutilitys4</vt:lpstr>
      <vt:lpstr>Kilpailutilitys5</vt:lpstr>
      <vt:lpstr>Yhteenveto</vt:lpstr>
      <vt:lpstr>Data</vt:lpstr>
      <vt:lpstr>Kilpailutilitys1!Tulostusalue</vt:lpstr>
      <vt:lpstr>Kilpailutilitys2!Tulostusalue</vt:lpstr>
      <vt:lpstr>Kilpailutilitys3!Tulostusalue</vt:lpstr>
      <vt:lpstr>Kilpailutilitys4!Tulostusalue</vt:lpstr>
      <vt:lpstr>Kilpailutilitys5!Tulostusalue</vt:lpstr>
    </vt:vector>
  </TitlesOfParts>
  <Company>ACC Orlando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Sairanen</dc:creator>
  <cp:lastModifiedBy>Timo Sairanen</cp:lastModifiedBy>
  <cp:lastPrinted>2019-04-24T10:51:18Z</cp:lastPrinted>
  <dcterms:created xsi:type="dcterms:W3CDTF">2006-05-20T16:22:59Z</dcterms:created>
  <dcterms:modified xsi:type="dcterms:W3CDTF">2024-11-12T12:32:47Z</dcterms:modified>
</cp:coreProperties>
</file>